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e9bbc9ac474f78" /></Relationships>
</file>

<file path=xl/workbook.xml><?xml version="1.0" encoding="utf-8"?>
<x:workbook xmlns:x="http://schemas.openxmlformats.org/spreadsheetml/2006/main">
  <x:sheets>
    <x:sheet xmlns:r="http://schemas.openxmlformats.org/officeDocument/2006/relationships" name="Cover" sheetId="1" r:id="R208c0186f8004022"/>
    <x:sheet xmlns:r="http://schemas.openxmlformats.org/officeDocument/2006/relationships" name="Inputs" sheetId="2" r:id="Rf38a9ba2eefe461a"/>
    <x:sheet xmlns:r="http://schemas.openxmlformats.org/officeDocument/2006/relationships" name="Forecast &amp; DCF" sheetId="3" r:id="Rae9a56e19307421d"/>
    <x:sheet xmlns:r="http://schemas.openxmlformats.org/officeDocument/2006/relationships" name="Comparables" sheetId="4" r:id="R28ceb82241fb410b"/>
    <x:sheet xmlns:r="http://schemas.openxmlformats.org/officeDocument/2006/relationships" name="Valuation Summary" sheetId="5" r:id="Rd3fe71e556e74e7a"/>
    <x:sheet xmlns:r="http://schemas.openxmlformats.org/officeDocument/2006/relationships" name="Sensitivity" sheetId="6" r:id="Rdf16cecd98024cbf"/>
    <x:sheet xmlns:r="http://schemas.openxmlformats.org/officeDocument/2006/relationships" name="Checks" sheetId="7" r:id="Rf4409a64200f49f9"/>
    <x:sheet xmlns:r="http://schemas.openxmlformats.org/officeDocument/2006/relationships" name="Sources &amp; Notes" sheetId="8" r:id="R856764dce54c45d7"/>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Red]($#,##0.0);-"/>
    <x:numFmt numFmtId="201" formatCode="0.0%;[Red](0.0%);-"/>
    <x:numFmt numFmtId="202" formatCode="yyyy-mm-dd"/>
    <x:numFmt numFmtId="203" formatCode="0.0x;[Red](0.0x);-"/>
    <x:numFmt numFmtId="204" formatCode="$0.00"/>
  </x:numFmts>
  <x:fonts count="13">
    <x:font>
      <x:sz val="11"/>
      <x:name val="Carlito"/>
    </x:font>
    <x:font>
      <x:sz val="10"/>
      <x:color rgb="FF000000"/>
      <x:name val="Aptos"/>
    </x:font>
    <x:font>
      <x:b/>
      <x:sz val="18"/>
      <x:color rgb="FFFFFFFF"/>
      <x:name val="Aptos"/>
    </x:font>
    <x:font>
      <x:i/>
      <x:sz val="10"/>
      <x:color rgb="FF595959"/>
      <x:name val="Carlito"/>
    </x:font>
    <x:font>
      <x:b/>
      <x:sz val="11"/>
      <x:color rgb="FFFFFFFF"/>
      <x:name val="Carlito"/>
    </x:font>
    <x:font>
      <x:sz val="11"/>
      <x:color rgb="FF595959"/>
      <x:name val="Carlito"/>
    </x:font>
    <x:font>
      <x:sz val="10"/>
      <x:color rgb="FF000000"/>
      <x:name val="Carlito"/>
    </x:font>
    <x:font>
      <x:b/>
      <x:sz val="11"/>
      <x:color rgb="FF17365D"/>
      <x:name val="Carlito"/>
    </x:font>
    <x:font>
      <x:sz val="11"/>
      <x:color rgb="FF0000FF"/>
      <x:name val="Carlito"/>
    </x:font>
    <x:font>
      <x:sz val="11"/>
      <x:color rgb="FF008000"/>
      <x:name val="Carlito"/>
    </x:font>
    <x:font>
      <x:b/>
      <x:sz val="11"/>
      <x:color rgb="FF000000"/>
      <x:name val="Carlito"/>
    </x:font>
    <x:font>
      <x:b/>
      <x:sz val="11"/>
      <x:color rgb="FF0000FF"/>
      <x:name val="Carlito"/>
    </x:font>
    <x:font>
      <x:i/>
      <x:sz val="11"/>
      <x:color rgb="FF595959"/>
      <x:name val="Carlito"/>
    </x:font>
  </x:fonts>
  <x:fills count="9">
    <x:fill>
      <x:patternFill patternType="none"/>
    </x:fill>
    <x:fill>
      <x:patternFill patternType="gray125"/>
    </x:fill>
    <x:fill>
      <x:patternFill patternType="solid">
        <x:fgColor rgb="FF17365D"/>
      </x:patternFill>
    </x:fill>
    <x:fill>
      <x:patternFill patternType="solid">
        <x:fgColor rgb="FFF2F2F2"/>
      </x:patternFill>
    </x:fill>
    <x:fill>
      <x:patternFill patternType="solid">
        <x:fgColor rgb="FF1F4E78"/>
      </x:patternFill>
    </x:fill>
    <x:fill>
      <x:patternFill patternType="solid">
        <x:fgColor rgb="FFF8FAFC"/>
      </x:patternFill>
    </x:fill>
    <x:fill>
      <x:patternFill patternType="solid">
        <x:fgColor rgb="FFD9EAF7"/>
      </x:patternFill>
    </x:fill>
    <x:fill>
      <x:patternFill patternType="solid">
        <x:fgColor rgb="FFFFF2CC"/>
      </x:patternFill>
    </x:fill>
    <x:fill>
      <x:patternFill patternType="solid">
        <x:fgColor rgb="FFEAF3F8"/>
      </x:patternFill>
    </x:fill>
  </x:fills>
  <x:borders count="27">
    <x:border/>
    <x:border>
      <x:right style="thin">
        <x:color rgb="FFB4C6E7"/>
      </x:right>
    </x:border>
    <x:border>
      <x:left style="thin">
        <x:color rgb="FFB4C6E7"/>
      </x:left>
    </x:border>
    <x:border>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top style="thin">
        <x:color rgb="FFD9E2F3"/>
      </x:top>
    </x:border>
    <x:border>
      <x:left style="thin">
        <x:color rgb="FFB4C6E7"/>
      </x:left>
      <x:right style="thin">
        <x:color rgb="FFB4C6E7"/>
      </x:right>
    </x:border>
    <x:border>
      <x:left style="thin">
        <x:color rgb="FFD6B656"/>
      </x:left>
      <x:top style="thin">
        <x:color rgb="FFD6B656"/>
      </x:top>
    </x:border>
    <x:border>
      <x:right style="thin">
        <x:color rgb="FFD6B656"/>
      </x:right>
      <x:top style="thin">
        <x:color rgb="FFD6B656"/>
      </x:top>
    </x:border>
    <x:border>
      <x:left style="thin">
        <x:color rgb="FFD6B656"/>
      </x:left>
    </x:border>
    <x:border>
      <x:right style="thin">
        <x:color rgb="FFD6B656"/>
      </x:right>
    </x:border>
    <x:border>
      <x:left style="thin">
        <x:color rgb="FFD6B656"/>
      </x:left>
      <x:bottom style="thin">
        <x:color rgb="FFD6B656"/>
      </x:bottom>
    </x:border>
    <x:border>
      <x:right style="thin">
        <x:color rgb="FFD6B656"/>
      </x:right>
      <x:bottom style="thin">
        <x:color rgb="FFD6B656"/>
      </x:bottom>
    </x:border>
    <x:border>
      <x:top style="thin">
        <x:color rgb="FFD6B656"/>
      </x:top>
    </x:border>
    <x:border>
      <x:bottom style="thin">
        <x:color rgb="FFD6B656"/>
      </x:bottom>
    </x:border>
    <x:border>
      <x:left style="thin">
        <x:color rgb="FFD6B656"/>
      </x:left>
      <x:right style="thin">
        <x:color rgb="FFD6B656"/>
      </x:right>
      <x:top style="thin">
        <x:color rgb="FFD6B656"/>
      </x:top>
    </x:border>
    <x:border>
      <x:left style="thin">
        <x:color rgb="FFD6B656"/>
      </x:left>
      <x:right style="thin">
        <x:color rgb="FFD6B656"/>
      </x:right>
    </x:border>
    <x:border>
      <x:left style="thin">
        <x:color rgb="FFD6B656"/>
      </x:left>
      <x:right style="thin">
        <x:color rgb="FFD6B656"/>
      </x:right>
      <x:bottom style="thin">
        <x:color rgb="FFD6B656"/>
      </x:bottom>
    </x:border>
    <x:border>
      <x:top style="thin">
        <x:color rgb="FF17365D"/>
      </x:top>
      <x:bottom style="double">
        <x:color rgb="FF17365D"/>
      </x:bottom>
    </x:border>
    <x:border>
      <x:top style="thin">
        <x:color rgb="FF17365D"/>
      </x:top>
    </x:border>
    <x:border>
      <x:bottom style="double">
        <x:color rgb="FF17365D"/>
      </x:bottom>
    </x:border>
    <x:border>
      <x:left style="thin">
        <x:color rgb="FFD6B656"/>
      </x:left>
      <x:right style="thin">
        <x:color rgb="FFB4C6E7"/>
      </x:right>
      <x:top style="thin">
        <x:color rgb="FFD6B656"/>
      </x:top>
      <x:bottom style="thin">
        <x:color rgb="FFD6B656"/>
      </x:bottom>
    </x:border>
    <x:border>
      <x:left style="thin">
        <x:color rgb="FFB4C6E7"/>
      </x:left>
      <x:right style="thin">
        <x:color rgb="FFB4C6E7"/>
      </x:right>
      <x:top style="thin">
        <x:color rgb="FFD6B656"/>
      </x:top>
      <x:bottom style="thin">
        <x:color rgb="FFD6B656"/>
      </x:bottom>
    </x:border>
    <x:border>
      <x:left style="thin">
        <x:color rgb="FFB4C6E7"/>
      </x:left>
      <x:right style="thin">
        <x:color rgb="FFD6B656"/>
      </x:right>
      <x:top style="thin">
        <x:color rgb="FFD6B656"/>
      </x:top>
      <x:bottom style="thin">
        <x:color rgb="FFD6B656"/>
      </x:bottom>
    </x:border>
  </x:borders>
  <x:cellStyleXfs count="1">
    <x:xf numFmtId="0" fontId="0" fillId="0" borderId="0"/>
  </x:cellStyleXfs>
  <x:cellXfs count="11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top" wrapText="1"/>
    </x:xf>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7" fillId="6" borderId="1" xfId="0" applyNumberFormat="1" applyFont="1" applyFill="1" applyBorder="1"/>
    <x:xf numFmtId="0" fontId="7" fillId="6" borderId="2" xfId="0" applyNumberFormat="1" applyFont="1" applyFill="1" applyBorder="1"/>
    <x:xf numFmtId="0" fontId="7" fillId="6" borderId="1" xfId="0" applyNumberFormat="1" applyFont="1" applyFill="1" applyBorder="1" applyAlignment="1">
      <x:alignment wrapText="1"/>
    </x:xf>
    <x:xf numFmtId="0" fontId="7" fillId="6" borderId="2" xfId="0" applyNumberFormat="1" applyFont="1" applyFill="1" applyBorder="1" applyAlignment="1">
      <x:alignment wrapText="1"/>
    </x:xf>
    <x:xf numFmtId="0" fontId="7" fillId="6" borderId="1" xfId="0" applyNumberFormat="1" applyFont="1" applyFill="1" applyBorder="1" applyAlignment="1">
      <x:alignment horizontal="center" wrapText="1"/>
    </x:xf>
    <x:xf numFmtId="0" fontId="7" fillId="6" borderId="2" xfId="0" applyNumberFormat="1" applyFont="1" applyFill="1" applyBorder="1" applyAlignment="1">
      <x:alignment horizontal="center" wrapText="1"/>
    </x:xf>
    <x:xf numFmtId="0" fontId="7" fillId="6" borderId="1" xfId="0" applyNumberFormat="1" applyFont="1" applyFill="1" applyBorder="1" applyAlignment="1">
      <x:alignment horizontal="center" vertical="center" wrapText="1"/>
    </x:xf>
    <x:xf numFmtId="0" fontId="7" fillId="6" borderId="2" xfId="0" applyNumberFormat="1" applyFont="1" applyFill="1" applyBorder="1" applyAlignment="1">
      <x:alignment horizontal="center" vertical="center" wrapText="1"/>
    </x:xf>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8" fillId="0" borderId="0" xfId="0" applyNumberFormat="1" applyFont="1" applyFill="1" applyBorder="1"/>
    <x:xf numFmtId="0" fontId="8" fillId="7" borderId="0" xfId="0" applyNumberFormat="1" applyFont="1" applyFill="1" applyBorder="1"/>
    <x:xf numFmtId="0" fontId="9" fillId="0" borderId="0" xfId="0" applyNumberFormat="1" applyFont="1" applyFill="1" applyBorder="1"/>
    <x:xf numFmtId="0" fontId="0" fillId="0" borderId="0" xfId="0" applyNumberFormat="1" applyFont="1" applyFill="1" applyBorder="1" applyAlignment="1">
      <x:alignment wrapText="1"/>
    </x:xf>
    <x:xf numFmtId="0" fontId="0" fillId="5" borderId="0" xfId="0" applyNumberFormat="1" applyFont="1" applyFill="1" applyBorder="1" applyAlignment="1">
      <x:alignment wrapText="1"/>
    </x:xf>
    <x:xf numFmtId="0" fontId="7" fillId="6" borderId="9" xfId="0" applyNumberFormat="1" applyFont="1" applyFill="1" applyBorder="1"/>
    <x:xf numFmtId="0" fontId="7" fillId="6" borderId="9" xfId="0" applyNumberFormat="1" applyFont="1" applyFill="1" applyBorder="1" applyAlignment="1">
      <x:alignment wrapText="1"/>
    </x:xf>
    <x:xf numFmtId="0" fontId="7" fillId="6" borderId="9" xfId="0" applyNumberFormat="1" applyFont="1" applyFill="1" applyBorder="1" applyAlignment="1">
      <x:alignment horizontal="center" wrapText="1"/>
    </x:xf>
    <x:xf numFmtId="0" fontId="7" fillId="6" borderId="9" xfId="0" applyNumberFormat="1" applyFont="1" applyFill="1" applyBorder="1" applyAlignment="1">
      <x:alignment horizontal="center" vertical="center" wrapText="1"/>
    </x:xf>
    <x:xf numFmtId="0" fontId="0" fillId="7" borderId="0" xfId="0" applyNumberFormat="1" applyFont="1" applyFill="1" applyBorder="1"/>
    <x:xf numFmtId="0" fontId="8" fillId="7" borderId="10" xfId="0" applyNumberFormat="1" applyFont="1" applyFill="1" applyBorder="1"/>
    <x:xf numFmtId="0" fontId="8" fillId="7" borderId="11" xfId="0" applyNumberFormat="1" applyFont="1" applyFill="1" applyBorder="1"/>
    <x:xf numFmtId="0" fontId="8" fillId="7" borderId="12" xfId="0" applyNumberFormat="1" applyFont="1" applyFill="1" applyBorder="1"/>
    <x:xf numFmtId="0" fontId="8" fillId="7" borderId="13" xfId="0" applyNumberFormat="1" applyFont="1" applyFill="1" applyBorder="1"/>
    <x:xf numFmtId="0" fontId="8" fillId="7" borderId="14" xfId="0" applyNumberFormat="1" applyFont="1" applyFill="1" applyBorder="1"/>
    <x:xf numFmtId="0" fontId="8" fillId="7" borderId="15" xfId="0" applyNumberFormat="1" applyFont="1" applyFill="1" applyBorder="1"/>
    <x:xf numFmtId="200" fontId="8" fillId="7" borderId="10" xfId="0" applyNumberFormat="1" applyFont="1" applyFill="1" applyBorder="1"/>
    <x:xf numFmtId="200" fontId="8" fillId="7" borderId="11" xfId="0" applyNumberFormat="1" applyFont="1" applyFill="1" applyBorder="1"/>
    <x:xf numFmtId="200" fontId="8" fillId="7" borderId="12" xfId="0" applyNumberFormat="1" applyFont="1" applyFill="1" applyBorder="1"/>
    <x:xf numFmtId="200" fontId="8" fillId="7" borderId="13" xfId="0" applyNumberFormat="1" applyFont="1" applyFill="1" applyBorder="1"/>
    <x:xf numFmtId="200" fontId="8" fillId="7" borderId="14" xfId="0" applyNumberFormat="1" applyFont="1" applyFill="1" applyBorder="1"/>
    <x:xf numFmtId="200" fontId="8" fillId="7" borderId="15" xfId="0" applyNumberFormat="1" applyFont="1" applyFill="1" applyBorder="1"/>
    <x:xf numFmtId="0" fontId="8" fillId="7" borderId="16" xfId="0" applyNumberFormat="1" applyFont="1" applyFill="1" applyBorder="1"/>
    <x:xf numFmtId="0" fontId="8" fillId="7" borderId="17" xfId="0" applyNumberFormat="1" applyFont="1" applyFill="1" applyBorder="1"/>
    <x:xf numFmtId="201" fontId="8" fillId="7" borderId="10" xfId="0" applyNumberFormat="1" applyFont="1" applyFill="1" applyBorder="1"/>
    <x:xf numFmtId="201" fontId="8" fillId="7" borderId="16" xfId="0" applyNumberFormat="1" applyFont="1" applyFill="1" applyBorder="1"/>
    <x:xf numFmtId="201" fontId="8" fillId="7" borderId="11" xfId="0" applyNumberFormat="1" applyFont="1" applyFill="1" applyBorder="1"/>
    <x:xf numFmtId="201" fontId="8" fillId="7" borderId="12" xfId="0" applyNumberFormat="1" applyFont="1" applyFill="1" applyBorder="1"/>
    <x:xf numFmtId="201" fontId="8" fillId="7" borderId="0" xfId="0" applyNumberFormat="1" applyFont="1" applyFill="1" applyBorder="1"/>
    <x:xf numFmtId="201" fontId="8" fillId="7" borderId="13" xfId="0" applyNumberFormat="1" applyFont="1" applyFill="1" applyBorder="1"/>
    <x:xf numFmtId="201" fontId="8" fillId="7" borderId="14" xfId="0" applyNumberFormat="1" applyFont="1" applyFill="1" applyBorder="1"/>
    <x:xf numFmtId="201" fontId="8" fillId="7" borderId="17" xfId="0" applyNumberFormat="1" applyFont="1" applyFill="1" applyBorder="1"/>
    <x:xf numFmtId="201" fontId="8" fillId="7" borderId="15" xfId="0" applyNumberFormat="1" applyFont="1" applyFill="1" applyBorder="1"/>
    <x:xf numFmtId="0" fontId="8" fillId="7" borderId="18" xfId="0" applyNumberFormat="1" applyFont="1" applyFill="1" applyBorder="1"/>
    <x:xf numFmtId="0" fontId="8" fillId="7" borderId="19" xfId="0" applyNumberFormat="1" applyFont="1" applyFill="1" applyBorder="1"/>
    <x:xf numFmtId="0" fontId="8" fillId="7" borderId="20" xfId="0" applyNumberFormat="1" applyFont="1" applyFill="1" applyBorder="1"/>
    <x:xf numFmtId="202" fontId="8" fillId="7" borderId="18" xfId="0" applyNumberFormat="1" applyFont="1" applyFill="1" applyBorder="1"/>
    <x:xf numFmtId="201" fontId="8" fillId="7" borderId="19" xfId="0" applyNumberFormat="1" applyFont="1" applyFill="1" applyBorder="1"/>
    <x:xf numFmtId="200" fontId="8" fillId="7" borderId="19" xfId="0" applyNumberFormat="1" applyFont="1" applyFill="1" applyBorder="1"/>
    <x:xf numFmtId="203" fontId="8" fillId="7" borderId="19" xfId="0" applyNumberFormat="1" applyFont="1" applyFill="1" applyBorder="1"/>
    <x:xf numFmtId="200" fontId="9" fillId="0" borderId="0" xfId="0" applyNumberFormat="1" applyFont="1" applyFill="1" applyBorder="1"/>
    <x:xf numFmtId="201" fontId="9" fillId="0" borderId="0" xfId="0" applyNumberFormat="1" applyFont="1" applyFill="1" applyBorder="1"/>
    <x:xf numFmtId="0" fontId="0" fillId="8" borderId="0" xfId="0" applyNumberFormat="1" applyFont="1" applyFill="1" applyBorder="1"/>
    <x:xf numFmtId="200" fontId="9" fillId="8" borderId="0" xfId="0" applyNumberFormat="1" applyFont="1" applyFill="1" applyBorder="1"/>
    <x:xf numFmtId="0" fontId="10" fillId="8" borderId="0" xfId="0" applyNumberFormat="1" applyFont="1" applyFill="1" applyBorder="1"/>
    <x:xf numFmtId="200" fontId="10" fillId="8" borderId="0" xfId="0" applyNumberFormat="1" applyFont="1" applyFill="1" applyBorder="1"/>
    <x:xf numFmtId="0" fontId="10" fillId="8" borderId="21" xfId="0" applyNumberFormat="1" applyFont="1" applyFill="1" applyBorder="1"/>
    <x:xf numFmtId="200" fontId="10" fillId="8" borderId="21" xfId="0" applyNumberFormat="1" applyFont="1" applyFill="1" applyBorder="1"/>
    <x:xf numFmtId="200" fontId="0" fillId="0" borderId="0" xfId="0" applyNumberFormat="1" applyFont="1" applyFill="1" applyBorder="1"/>
    <x:xf numFmtId="200" fontId="0" fillId="8" borderId="0" xfId="0" applyNumberFormat="1" applyFont="1" applyFill="1" applyBorder="1"/>
    <x:xf numFmtId="0" fontId="10" fillId="8" borderId="22" xfId="0" applyNumberFormat="1" applyFont="1" applyFill="1" applyBorder="1"/>
    <x:xf numFmtId="200" fontId="10" fillId="8" borderId="22" xfId="0" applyNumberFormat="1" applyFont="1" applyFill="1" applyBorder="1"/>
    <x:xf numFmtId="0" fontId="10" fillId="8" borderId="23" xfId="0" applyNumberFormat="1" applyFont="1" applyFill="1" applyBorder="1"/>
    <x:xf numFmtId="200" fontId="10" fillId="8" borderId="23" xfId="0" applyNumberFormat="1" applyFont="1" applyFill="1" applyBorder="1"/>
    <x:xf numFmtId="200" fontId="8" fillId="7" borderId="16" xfId="0" applyNumberFormat="1" applyFont="1" applyFill="1" applyBorder="1"/>
    <x:xf numFmtId="200" fontId="8" fillId="7" borderId="0" xfId="0" applyNumberFormat="1" applyFont="1" applyFill="1" applyBorder="1"/>
    <x:xf numFmtId="200" fontId="8" fillId="7" borderId="17" xfId="0" applyNumberFormat="1" applyFont="1" applyFill="1" applyBorder="1"/>
    <x:xf numFmtId="203" fontId="0" fillId="0" borderId="0" xfId="0" applyNumberFormat="1" applyFont="1" applyFill="1" applyBorder="1"/>
    <x:xf numFmtId="203" fontId="0" fillId="8" borderId="0" xfId="0" applyNumberFormat="1" applyFont="1" applyFill="1" applyBorder="1"/>
    <x:xf numFmtId="203" fontId="10" fillId="8" borderId="0" xfId="0" applyNumberFormat="1" applyFont="1" applyFill="1" applyBorder="1"/>
    <x:xf numFmtId="203" fontId="10" fillId="8" borderId="21" xfId="0" applyNumberFormat="1" applyFont="1" applyFill="1" applyBorder="1"/>
    <x:xf numFmtId="203" fontId="9" fillId="0" borderId="0" xfId="0" applyNumberFormat="1" applyFont="1" applyFill="1" applyBorder="1"/>
    <x:xf numFmtId="204" fontId="0" fillId="0" borderId="0" xfId="0" applyNumberFormat="1" applyFont="1" applyFill="1" applyBorder="1"/>
    <x:xf numFmtId="204" fontId="10" fillId="8" borderId="23" xfId="0" applyNumberFormat="1" applyFont="1" applyFill="1" applyBorder="1"/>
    <x:xf numFmtId="201" fontId="7" fillId="6" borderId="9" xfId="0" applyNumberFormat="1" applyFont="1" applyFill="1" applyBorder="1" applyAlignment="1">
      <x:alignment horizontal="center" vertical="center" wrapText="1"/>
    </x:xf>
    <x:xf numFmtId="201" fontId="7" fillId="6" borderId="2" xfId="0" applyNumberFormat="1" applyFont="1" applyFill="1" applyBorder="1" applyAlignment="1">
      <x:alignment horizontal="center" vertical="center" wrapText="1"/>
    </x:xf>
    <x:xf numFmtId="201" fontId="0" fillId="0" borderId="0" xfId="0" applyNumberFormat="1" applyFont="1" applyFill="1" applyBorder="1"/>
    <x:xf numFmtId="201" fontId="0" fillId="7" borderId="0" xfId="0" applyNumberFormat="1" applyFont="1" applyFill="1" applyBorder="1"/>
    <x:xf numFmtId="201" fontId="8" fillId="7" borderId="18" xfId="0" applyNumberFormat="1" applyFont="1" applyFill="1" applyBorder="1"/>
    <x:xf numFmtId="201" fontId="8" fillId="7" borderId="20" xfId="0" applyNumberFormat="1" applyFont="1" applyFill="1" applyBorder="1"/>
    <x:xf numFmtId="201" fontId="7" fillId="7" borderId="9" xfId="0" applyNumberFormat="1" applyFont="1" applyFill="1" applyBorder="1" applyAlignment="1">
      <x:alignment horizontal="center" vertical="center" wrapText="1"/>
    </x:xf>
    <x:xf numFmtId="201" fontId="7" fillId="7" borderId="2" xfId="0" applyNumberFormat="1" applyFont="1" applyFill="1" applyBorder="1" applyAlignment="1">
      <x:alignment horizontal="center" vertical="center" wrapText="1"/>
    </x:xf>
    <x:xf numFmtId="201" fontId="11" fillId="7" borderId="9" xfId="0" applyNumberFormat="1" applyFont="1" applyFill="1" applyBorder="1" applyAlignment="1">
      <x:alignment horizontal="center" vertical="center" wrapText="1"/>
    </x:xf>
    <x:xf numFmtId="201" fontId="11" fillId="7" borderId="2" xfId="0" applyNumberFormat="1" applyFont="1" applyFill="1" applyBorder="1" applyAlignment="1">
      <x:alignment horizontal="center" vertical="center" wrapText="1"/>
    </x:xf>
    <x:xf numFmtId="201" fontId="11" fillId="7" borderId="24" xfId="0" applyNumberFormat="1" applyFont="1" applyFill="1" applyBorder="1" applyAlignment="1">
      <x:alignment horizontal="center" vertical="center" wrapText="1"/>
    </x:xf>
    <x:xf numFmtId="201" fontId="11" fillId="7" borderId="25" xfId="0" applyNumberFormat="1" applyFont="1" applyFill="1" applyBorder="1" applyAlignment="1">
      <x:alignment horizontal="center" vertical="center" wrapText="1"/>
    </x:xf>
    <x:xf numFmtId="201" fontId="11" fillId="7" borderId="26" xfId="0" applyNumberFormat="1" applyFont="1" applyFill="1" applyBorder="1" applyAlignment="1">
      <x:alignment horizontal="center" vertical="center" wrapText="1"/>
    </x:xf>
    <x:xf numFmtId="0" fontId="12" fillId="3" borderId="0" xfId="0" applyNumberFormat="1" applyFont="1" applyFill="1" applyBorder="1"/>
    <x:xf numFmtId="0" fontId="12" fillId="3" borderId="0" xfId="0" applyNumberFormat="1" applyFont="1" applyFill="1" applyBorder="1" applyAlignment="1">
      <x:alignment wrapText="1"/>
    </x:xf>
    <x:xf numFmtId="200" fontId="0" fillId="0" borderId="0" xfId="0" applyNumberFormat="1" applyFont="1" applyFill="1" applyBorder="1" applyAlignment="1">
      <x:alignment wrapText="1"/>
    </x:xf>
    <x:xf numFmtId="0" fontId="10" fillId="8" borderId="21" xfId="0" applyNumberFormat="1" applyFont="1" applyFill="1" applyBorder="1" applyAlignment="1">
      <x:alignment wrapText="1"/>
    </x:xf>
  </x:cellXfs>
  <x:cellStyles count="1">
    <x:cellStyle name="Normal" xfId="0"/>
  </x:cellStyles>
  <x:dxfs count="2">
    <x:dxf>
      <x:font>
        <x:b/>
        <x:color rgb="FF006100"/>
      </x:font>
      <x:fill>
        <x:patternFill patternType="solid">
          <x:bgColor rgb="FFE2F0D9"/>
        </x:patternFill>
      </x:fill>
    </x:dxf>
    <x:dxf>
      <x:font>
        <x:b/>
        <x:color rgb="FF9C0006"/>
      </x:font>
      <x:fill>
        <x:patternFill patternType="solid">
          <x:bgColor rgb="FFFFC7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4f58f7960984af7" /><Relationship Type="http://schemas.openxmlformats.org/officeDocument/2006/relationships/theme" Target="/xl/theme/theme1.xml" Id="R470b3894eb174924" /><Relationship Type="http://schemas.openxmlformats.org/officeDocument/2006/relationships/sharedStrings" Target="/xl/sharedStrings.xml" Id="Re05c512d7ac3473b" /><Relationship Type="http://schemas.openxmlformats.org/officeDocument/2006/relationships/worksheet" Target="/xl/worksheets/sheet1.xml" Id="R208c0186f8004022" /><Relationship Type="http://schemas.openxmlformats.org/officeDocument/2006/relationships/worksheet" Target="/xl/worksheets/sheet2.xml" Id="Rf38a9ba2eefe461a" /><Relationship Type="http://schemas.openxmlformats.org/officeDocument/2006/relationships/worksheet" Target="/xl/worksheets/sheet3.xml" Id="Rae9a56e19307421d" /><Relationship Type="http://schemas.openxmlformats.org/officeDocument/2006/relationships/worksheet" Target="/xl/worksheets/sheet4.xml" Id="R28ceb82241fb410b" /><Relationship Type="http://schemas.openxmlformats.org/officeDocument/2006/relationships/worksheet" Target="/xl/worksheets/sheet5.xml" Id="Rd3fe71e556e74e7a" /><Relationship Type="http://schemas.openxmlformats.org/officeDocument/2006/relationships/worksheet" Target="/xl/worksheets/sheet6.xml" Id="Rdf16cecd98024cbf" /><Relationship Type="http://schemas.openxmlformats.org/officeDocument/2006/relationships/worksheet" Target="/xl/worksheets/sheet7.xml" Id="Rf4409a64200f49f9" /><Relationship Type="http://schemas.openxmlformats.org/officeDocument/2006/relationships/worksheet" Target="/xl/worksheets/sheet8.xml" Id="R856764dce54c45d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6" hidden="0" customWidth="1"/>
    <x:col min="2" max="2" width="72"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0" customHeight="1">
      <x:c r="A1" s="4" t="str">
        <x:v>Business Valuation Template</x:v>
      </x:c>
      <x:c r="B1" s="4"/>
      <x:c r="C1" s="4"/>
      <x:c r="D1" s="4"/>
      <x:c r="E1" s="4"/>
      <x:c r="F1" s="4"/>
      <x:c r="G1" s="4"/>
      <x:c r="H1" s="4"/>
    </x:row>
    <x:row r="2" ht="30" customHeight="1">
      <x:c r="A2" s="7" t="str">
        <x:v>Public-use template • illustrative data only • USD millions unless stated otherwise</x:v>
      </x:c>
      <x:c r="B2" s="7"/>
      <x:c r="C2" s="7"/>
      <x:c r="D2" s="7"/>
      <x:c r="E2" s="7"/>
      <x:c r="F2" s="7"/>
      <x:c r="G2" s="7"/>
      <x:c r="H2" s="7"/>
    </x:row>
    <x:row r="4" ht="21" customHeight="1">
      <x:c r="A4" s="9" t="str">
        <x:v>MODEL PURPOSE</x:v>
      </x:c>
      <x:c r="B4" s="9"/>
      <x:c r="C4" s="9"/>
      <x:c r="D4" s="9"/>
      <x:c r="E4" s="9"/>
      <x:c r="F4" s="9"/>
      <x:c r="G4" s="9"/>
      <x:c r="H4" s="9"/>
    </x:row>
    <x:row r="5">
      <x:c r="A5" s="13" t="str">
        <x:v>An analyst-style illustrative business valuation workbook combining discounted cash flow, trading comparables and precedent transaction approaches with an auditable enterprise-to-equity-value bridge.</x:v>
      </x:c>
      <x:c r="B5" s="13"/>
      <x:c r="C5" s="13"/>
      <x:c r="D5" s="13"/>
      <x:c r="E5" s="13"/>
      <x:c r="F5" s="13"/>
      <x:c r="G5" s="13"/>
      <x:c r="H5" s="13"/>
    </x:row>
    <x:row r="6">
      <x:c r="A6" s="13"/>
      <x:c r="B6" s="13"/>
      <x:c r="C6" s="13"/>
      <x:c r="D6" s="13"/>
      <x:c r="E6" s="13"/>
      <x:c r="F6" s="13"/>
      <x:c r="G6" s="13"/>
      <x:c r="H6" s="13"/>
    </x:row>
    <x:row r="7">
      <x:c r="A7" s="13"/>
      <x:c r="B7" s="13"/>
      <x:c r="C7" s="13"/>
      <x:c r="D7" s="13"/>
      <x:c r="E7" s="13"/>
      <x:c r="F7" s="13"/>
      <x:c r="G7" s="13"/>
      <x:c r="H7" s="13"/>
    </x:row>
    <x:row r="9" ht="21" customHeight="1">
      <x:c r="A9" s="9" t="str">
        <x:v>HOW TO USE</x:v>
      </x:c>
      <x:c r="B9" s="9"/>
      <x:c r="C9" s="9"/>
      <x:c r="D9" s="9"/>
      <x:c r="E9" s="9"/>
      <x:c r="F9" s="9"/>
      <x:c r="G9" s="9"/>
      <x:c r="H9" s="9"/>
    </x:row>
    <x:row r="10">
      <x:c r="A10" s="16" t="str">
        <x:v>1. Replace blue-font, yellow-fill assumptions with your own inputs.
2. Review linked calculations (green font) and formula outputs (black font).
3. Check the Checks sheet before relying on results.
4. Update valuation date, currency, accounting framework and supporting assumptions.
5. This educational template is not accounting, tax, legal, investment or valuation advice.</x:v>
      </x:c>
      <x:c r="B10" s="16"/>
      <x:c r="C10" s="16"/>
      <x:c r="D10" s="16"/>
      <x:c r="E10" s="16"/>
      <x:c r="F10" s="16"/>
      <x:c r="G10" s="16"/>
      <x:c r="H10" s="16"/>
    </x:row>
    <x:row r="11">
      <x:c r="A11" s="16"/>
      <x:c r="B11" s="16"/>
      <x:c r="C11" s="16"/>
      <x:c r="D11" s="16"/>
      <x:c r="E11" s="16"/>
      <x:c r="F11" s="16"/>
      <x:c r="G11" s="16"/>
      <x:c r="H11" s="16"/>
    </x:row>
    <x:row r="12">
      <x:c r="A12" s="16"/>
      <x:c r="B12" s="16"/>
      <x:c r="C12" s="16"/>
      <x:c r="D12" s="16"/>
      <x:c r="E12" s="16"/>
      <x:c r="F12" s="16"/>
      <x:c r="G12" s="16"/>
      <x:c r="H12" s="16"/>
    </x:row>
    <x:row r="13">
      <x:c r="A13" s="16"/>
      <x:c r="B13" s="16"/>
      <x:c r="C13" s="16"/>
      <x:c r="D13" s="16"/>
      <x:c r="E13" s="16"/>
      <x:c r="F13" s="16"/>
      <x:c r="G13" s="16"/>
      <x:c r="H13" s="16"/>
    </x:row>
    <x:row r="14">
      <x:c r="A14" s="16"/>
      <x:c r="B14" s="16"/>
      <x:c r="C14" s="16"/>
      <x:c r="D14" s="16"/>
      <x:c r="E14" s="16"/>
      <x:c r="F14" s="16"/>
      <x:c r="G14" s="16"/>
      <x:c r="H14" s="16"/>
    </x:row>
    <x:row r="16" ht="21" customHeight="1">
      <x:c r="A16" s="9" t="str">
        <x:v>WORKBOOK MAP</x:v>
      </x:c>
      <x:c r="B16" s="9"/>
      <x:c r="C16" s="9"/>
      <x:c r="D16" s="9"/>
      <x:c r="E16" s="9"/>
      <x:c r="F16" s="9"/>
      <x:c r="G16" s="9"/>
      <x:c r="H16" s="9"/>
    </x:row>
    <x:row r="17">
      <x:c r="A17" s="25" t="str">
        <x:v>Worksheet</x:v>
      </x:c>
      <x:c r="B17" s="26" t="str">
        <x:v>Purpose</x:v>
      </x:c>
    </x:row>
    <x:row r="18">
      <x:c r="A18" s="27" t="str">
        <x:v>Cover</x:v>
      </x:c>
      <x:c r="B18" s="28" t="str">
        <x:v>Instructions, legend and disclaimer</x:v>
      </x:c>
    </x:row>
    <x:row r="19">
      <x:c r="A19" s="29" t="str">
        <x:v>Inputs</x:v>
      </x:c>
      <x:c r="B19" s="30" t="str">
        <x:v>Historical data, forecast drivers and valuation assumptions</x:v>
      </x:c>
    </x:row>
    <x:row r="20">
      <x:c r="A20" s="29" t="str">
        <x:v>Forecast &amp; DCF</x:v>
      </x:c>
      <x:c r="B20" s="30" t="str">
        <x:v>Operating forecast, unlevered free cash flow and DCF</x:v>
      </x:c>
    </x:row>
    <x:row r="21">
      <x:c r="A21" s="29" t="str">
        <x:v>Comparables</x:v>
      </x:c>
      <x:c r="B21" s="30" t="str">
        <x:v>Trading and transaction multiple analysis</x:v>
      </x:c>
    </x:row>
    <x:row r="22">
      <x:c r="A22" s="29" t="str">
        <x:v>Valuation Summary</x:v>
      </x:c>
      <x:c r="B22" s="30" t="str">
        <x:v>Method triangulation and equity-value bridge</x:v>
      </x:c>
    </x:row>
    <x:row r="23">
      <x:c r="A23" s="29" t="str">
        <x:v>Sensitivity</x:v>
      </x:c>
      <x:c r="B23" s="30" t="str">
        <x:v>Formula-driven WACC / terminal-growth analysis</x:v>
      </x:c>
    </x:row>
    <x:row r="24">
      <x:c r="A24" s="29" t="str">
        <x:v>Checks</x:v>
      </x:c>
      <x:c r="B24" s="30" t="str">
        <x:v>Model controls and sanity checks</x:v>
      </x:c>
    </x:row>
    <x:row r="25">
      <x:c r="A25" s="31" t="str">
        <x:v>Sources &amp; Notes</x:v>
      </x:c>
      <x:c r="B25" s="32" t="str">
        <x:v>Methodology notes and reference links</x:v>
      </x:c>
    </x:row>
    <x:row r="26" ht="21" customHeight="1">
      <x:c r="A26" s="9" t="str">
        <x:v>FORMAT LEGEND</x:v>
      </x:c>
      <x:c r="B26" s="9"/>
      <x:c r="C26" s="9"/>
      <x:c r="D26" s="9"/>
      <x:c r="E26" s="9"/>
      <x:c r="F26" s="9"/>
      <x:c r="G26" s="9"/>
      <x:c r="H26" s="9"/>
    </x:row>
    <x:row r="27">
      <x:c r="A27" s="25" t="str">
        <x:v>Style</x:v>
      </x:c>
      <x:c r="B27" s="26" t="str">
        <x:v>Meaning</x:v>
      </x:c>
    </x:row>
    <x:row r="28">
      <x:c r="A28" s="34" t="str">
        <x:v>Blue font / yellow fill</x:v>
      </x:c>
      <x:c r="B28" t="str">
        <x:v>Editable input</x:v>
      </x:c>
    </x:row>
    <x:row r="29">
      <x:c r="A29" s="35" t="str">
        <x:v>Green font</x:v>
      </x:c>
      <x:c r="B29" t="str">
        <x:v>Linked from another worksheet</x:v>
      </x:c>
    </x:row>
    <x:row r="30">
      <x:c r="A30" t="str">
        <x:v>Black font</x:v>
      </x:c>
      <x:c r="B30" t="str">
        <x:v>Formula or calculation</x:v>
      </x:c>
    </x:row>
    <x:row r="32" ht="21" customHeight="1">
      <x:c r="A32" s="9" t="str">
        <x:v>VERSION &amp; DISCLAIMER</x:v>
      </x:c>
      <x:c r="B32" s="9"/>
      <x:c r="C32" s="9"/>
      <x:c r="D32" s="9"/>
      <x:c r="E32" s="9"/>
      <x:c r="F32" s="9"/>
      <x:c r="G32" s="9"/>
      <x:c r="H32" s="9"/>
    </x:row>
    <x:row r="33">
      <x:c r="A33" s="36" t="str">
        <x:v>Version</x:v>
      </x:c>
      <x:c r="B33" s="37" t="str">
        <x:v>1.0</x:v>
      </x:c>
    </x:row>
    <x:row r="34">
      <x:c r="A34" s="36" t="str">
        <x:v>Prepared for</x:v>
      </x:c>
      <x:c r="B34" s="37" t="str">
        <x:v>Public portfolio demonstration</x:v>
      </x:c>
    </x:row>
    <x:row r="35">
      <x:c r="A35" s="36" t="str">
        <x:v>Prepared by</x:v>
      </x:c>
      <x:c r="B35" s="37" t="str">
        <x:v>Shahmeer Afroze, CBV, CFA, ACCA</x:v>
      </x:c>
    </x:row>
    <x:row r="36">
      <x:c r="A36" s="36" t="str">
        <x:v>Disclaimer</x:v>
      </x:c>
      <x:c r="B36" s="37" t="str">
        <x:v>Hypothetical data; users are responsible for independent review and professional judgment.</x:v>
      </x:c>
    </x:row>
  </x:sheetData>
  <x:mergeCells>
    <x:mergeCell ref="A1:H1"/>
    <x:mergeCell ref="A2:H2"/>
    <x:mergeCell ref="A4:H4"/>
    <x:mergeCell ref="A5:H7"/>
    <x:mergeCell ref="A9:H9"/>
    <x:mergeCell ref="A10:H14"/>
    <x:mergeCell ref="A16:H16"/>
    <x:mergeCell ref="A26:H26"/>
    <x:mergeCell ref="A32:H3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6" hidden="0" customWidth="1"/>
    <x:col min="2" max="2" width="18" hidden="0" customWidth="1"/>
    <x:col min="3" max="3" width="50" hidden="0" customWidth="1"/>
    <x:col min="4" max="4" width="14" hidden="0" customWidth="1"/>
    <x:col min="5" max="5" width="14" hidden="0" customWidth="1"/>
    <x:col min="6" max="6" width="14" hidden="0" customWidth="1"/>
    <x:col min="7" max="7" width="4" hidden="0" customWidth="1"/>
  </x:cols>
  <x:sheetData>
    <x:row r="1" ht="30" customHeight="1">
      <x:c r="A1" s="4" t="str">
        <x:v>Business Valuation Inputs</x:v>
      </x:c>
      <x:c r="B1" s="4"/>
      <x:c r="C1" s="4"/>
      <x:c r="D1" s="4"/>
      <x:c r="E1" s="4"/>
      <x:c r="F1" s="4"/>
      <x:c r="G1" s="4"/>
      <x:c r="H1" s="1"/>
    </x:row>
    <x:row r="2" ht="30" customHeight="1">
      <x:c r="A2" s="7" t="str">
        <x:v>Hypothetical private-company example. USD millions except per-share amounts.</x:v>
      </x:c>
      <x:c r="B2" s="7"/>
      <x:c r="C2" s="7"/>
      <x:c r="D2" s="7"/>
      <x:c r="E2" s="7"/>
      <x:c r="F2" s="7"/>
      <x:c r="G2" s="7"/>
    </x:row>
    <x:row r="4" ht="21" customHeight="1">
      <x:c r="A4" s="9" t="str">
        <x:v>HISTORICAL FINANCIALS</x:v>
      </x:c>
      <x:c r="B4" s="9"/>
      <x:c r="C4" s="9"/>
      <x:c r="D4" s="9"/>
      <x:c r="E4" s="9"/>
      <x:c r="F4" s="9"/>
      <x:c r="G4" s="9"/>
    </x:row>
    <x:row r="5">
      <x:c r="A5" s="25" t="str">
        <x:v>Metric</x:v>
      </x:c>
      <x:c r="B5" s="41" t="str">
        <x:v>2024A</x:v>
      </x:c>
      <x:c r="C5" s="26" t="str">
        <x:v>2025A</x:v>
      </x:c>
    </x:row>
    <x:row r="6">
      <x:c r="A6" t="str">
        <x:v>Revenue</x:v>
      </x:c>
      <x:c r="B6" s="49" t="n">
        <x:v>92</x:v>
      </x:c>
      <x:c r="C6" s="50" t="n">
        <x:v>100</x:v>
      </x:c>
    </x:row>
    <x:row r="7">
      <x:c r="A7" t="str">
        <x:v>EBITDA</x:v>
      </x:c>
      <x:c r="B7" s="51" t="n">
        <x:v>15.6</x:v>
      </x:c>
      <x:c r="C7" s="52" t="n">
        <x:v>18</x:v>
      </x:c>
    </x:row>
    <x:row r="8">
      <x:c r="A8" t="str">
        <x:v>D&amp;A</x:v>
      </x:c>
      <x:c r="B8" s="51" t="n">
        <x:v>2.8</x:v>
      </x:c>
      <x:c r="C8" s="52" t="n">
        <x:v>3</x:v>
      </x:c>
    </x:row>
    <x:row r="9">
      <x:c r="A9" t="str">
        <x:v>Capital expenditures</x:v>
      </x:c>
      <x:c r="B9" s="51" t="n">
        <x:v>3.7</x:v>
      </x:c>
      <x:c r="C9" s="52" t="n">
        <x:v>4</x:v>
      </x:c>
    </x:row>
    <x:row r="10">
      <x:c r="A10" t="str">
        <x:v>Net working capital</x:v>
      </x:c>
      <x:c r="B10" s="53" t="n">
        <x:v>11</x:v>
      </x:c>
      <x:c r="C10" s="54" t="n">
        <x:v>12</x:v>
      </x:c>
    </x:row>
    <x:row r="12" ht="21" customHeight="1">
      <x:c r="A12" s="9" t="str">
        <x:v>FORECAST DRIVERS</x:v>
      </x:c>
      <x:c r="B12" s="9"/>
      <x:c r="C12" s="9"/>
      <x:c r="D12" s="9"/>
      <x:c r="E12" s="9"/>
      <x:c r="F12" s="9"/>
      <x:c r="G12" s="9"/>
    </x:row>
    <x:row r="13">
      <x:c r="A13" s="25" t="str">
        <x:v>Driver</x:v>
      </x:c>
      <x:c r="B13" s="41" t="str">
        <x:v>2026E</x:v>
      </x:c>
      <x:c r="C13" s="41" t="str">
        <x:v>2027E</x:v>
      </x:c>
      <x:c r="D13" s="41" t="str">
        <x:v>2028E</x:v>
      </x:c>
      <x:c r="E13" s="41" t="str">
        <x:v>2029E</x:v>
      </x:c>
      <x:c r="F13" s="26" t="str">
        <x:v>2030E</x:v>
      </x:c>
    </x:row>
    <x:row r="14">
      <x:c r="A14" t="str">
        <x:v>Revenue growth</x:v>
      </x:c>
      <x:c r="B14" s="57" t="n">
        <x:v>0.08</x:v>
      </x:c>
      <x:c r="C14" s="58" t="n">
        <x:v>0.07</x:v>
      </x:c>
      <x:c r="D14" s="58" t="n">
        <x:v>0.06</x:v>
      </x:c>
      <x:c r="E14" s="58" t="n">
        <x:v>0.05</x:v>
      </x:c>
      <x:c r="F14" s="59" t="n">
        <x:v>0.04</x:v>
      </x:c>
    </x:row>
    <x:row r="15">
      <x:c r="A15" t="str">
        <x:v>EBITDA margin</x:v>
      </x:c>
      <x:c r="B15" s="60" t="n">
        <x:v>0.19</x:v>
      </x:c>
      <x:c r="C15" s="61" t="n">
        <x:v>0.2</x:v>
      </x:c>
      <x:c r="D15" s="61" t="n">
        <x:v>0.21</x:v>
      </x:c>
      <x:c r="E15" s="61" t="n">
        <x:v>0.215</x:v>
      </x:c>
      <x:c r="F15" s="62" t="n">
        <x:v>0.22</x:v>
      </x:c>
    </x:row>
    <x:row r="16">
      <x:c r="A16" t="str">
        <x:v>D&amp;A as % of revenue</x:v>
      </x:c>
      <x:c r="B16" s="60" t="n">
        <x:v>0.03</x:v>
      </x:c>
      <x:c r="C16" s="61" t="n">
        <x:v>0.03</x:v>
      </x:c>
      <x:c r="D16" s="61" t="n">
        <x:v>0.03</x:v>
      </x:c>
      <x:c r="E16" s="61" t="n">
        <x:v>0.03</x:v>
      </x:c>
      <x:c r="F16" s="62" t="n">
        <x:v>0.03</x:v>
      </x:c>
    </x:row>
    <x:row r="17">
      <x:c r="A17" t="str">
        <x:v>Capex as % of revenue</x:v>
      </x:c>
      <x:c r="B17" s="60" t="n">
        <x:v>0.04</x:v>
      </x:c>
      <x:c r="C17" s="61" t="n">
        <x:v>0.04</x:v>
      </x:c>
      <x:c r="D17" s="61" t="n">
        <x:v>0.04</x:v>
      </x:c>
      <x:c r="E17" s="61" t="n">
        <x:v>0.04</x:v>
      </x:c>
      <x:c r="F17" s="62" t="n">
        <x:v>0.04</x:v>
      </x:c>
    </x:row>
    <x:row r="18">
      <x:c r="A18" t="str">
        <x:v>NWC as % of revenue</x:v>
      </x:c>
      <x:c r="B18" s="63" t="n">
        <x:v>0.12</x:v>
      </x:c>
      <x:c r="C18" s="64" t="n">
        <x:v>0.12</x:v>
      </x:c>
      <x:c r="D18" s="64" t="n">
        <x:v>0.12</x:v>
      </x:c>
      <x:c r="E18" s="64" t="n">
        <x:v>0.12</x:v>
      </x:c>
      <x:c r="F18" s="65" t="n">
        <x:v>0.12</x:v>
      </x:c>
    </x:row>
    <x:row r="20" ht="21" customHeight="1">
      <x:c r="A20" s="9" t="str">
        <x:v>VALUATION ASSUMPTIONS</x:v>
      </x:c>
      <x:c r="B20" s="9"/>
      <x:c r="C20" s="9"/>
      <x:c r="D20" s="9"/>
      <x:c r="E20" s="9"/>
      <x:c r="F20" s="9"/>
      <x:c r="G20" s="9"/>
    </x:row>
    <x:row r="21">
      <x:c r="A21" s="25" t="str">
        <x:v>Assumption</x:v>
      </x:c>
      <x:c r="B21" s="41" t="str">
        <x:v>Value</x:v>
      </x:c>
      <x:c r="C21" s="26" t="str">
        <x:v>Notes</x:v>
      </x:c>
    </x:row>
    <x:row r="22">
      <x:c r="A22" t="str">
        <x:v>Valuation date</x:v>
      </x:c>
      <x:c r="B22" s="69" t="n">
        <x:v>46022</x:v>
      </x:c>
      <x:c r="C22" t="str">
        <x:v>Illustrative year-end valuation</x:v>
      </x:c>
    </x:row>
    <x:row r="23">
      <x:c r="A23" t="str">
        <x:v>Tax rate</x:v>
      </x:c>
      <x:c r="B23" s="70" t="n">
        <x:v>0.25</x:v>
      </x:c>
      <x:c r="C23" t="str">
        <x:v>Blended tax rate</x:v>
      </x:c>
    </x:row>
    <x:row r="24">
      <x:c r="A24" t="str">
        <x:v>WACC</x:v>
      </x:c>
      <x:c r="B24" s="70" t="n">
        <x:v>0.105</x:v>
      </x:c>
      <x:c r="C24" t="str">
        <x:v>Discount rate</x:v>
      </x:c>
    </x:row>
    <x:row r="25">
      <x:c r="A25" t="str">
        <x:v>Terminal growth rate</x:v>
      </x:c>
      <x:c r="B25" s="70" t="n">
        <x:v>0.025</x:v>
      </x:c>
      <x:c r="C25" t="str">
        <x:v>Gordon growth</x:v>
      </x:c>
    </x:row>
    <x:row r="26">
      <x:c r="A26" t="str">
        <x:v>Net debt</x:v>
      </x:c>
      <x:c r="B26" s="71" t="n">
        <x:v>20</x:v>
      </x:c>
      <x:c r="C26" t="str">
        <x:v>Debt less cash</x:v>
      </x:c>
    </x:row>
    <x:row r="27">
      <x:c r="A27" t="str">
        <x:v>Diluted shares outstanding</x:v>
      </x:c>
      <x:c r="B27" s="71" t="n">
        <x:v>10</x:v>
      </x:c>
      <x:c r="C27" t="str">
        <x:v>Millions of shares</x:v>
      </x:c>
    </x:row>
    <x:row r="28">
      <x:c r="A28" t="str">
        <x:v>Selected trading EV / EBITDA</x:v>
      </x:c>
      <x:c r="B28" s="72" t="n">
        <x:v>8.5</x:v>
      </x:c>
      <x:c r="C28" t="str">
        <x:v>Reference multiple</x:v>
      </x:c>
    </x:row>
    <x:row r="29">
      <x:c r="A29" t="str">
        <x:v>Selected transaction EV / EBITDA</x:v>
      </x:c>
      <x:c r="B29" s="72" t="n">
        <x:v>9.5</x:v>
      </x:c>
      <x:c r="C29" t="str">
        <x:v>Reference multiple</x:v>
      </x:c>
    </x:row>
    <x:row r="30">
      <x:c r="A30" t="str">
        <x:v>Currency / units</x:v>
      </x:c>
      <x:c r="B30" s="68" t="str">
        <x:v>USD millions</x:v>
      </x:c>
      <x:c r="C30" t="str">
        <x:v>Except per-share amounts</x:v>
      </x:c>
    </x:row>
  </x:sheetData>
  <x:mergeCells>
    <x:mergeCell ref="A1:G1"/>
    <x:mergeCell ref="A2:G2"/>
    <x:mergeCell ref="A4:G4"/>
    <x:mergeCell ref="A12:G12"/>
    <x:mergeCell ref="A20:G20"/>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4" hidden="0" customWidth="1"/>
    <x:col min="2" max="2" width="16" hidden="0" customWidth="1"/>
    <x:col min="3" max="3" width="16" hidden="0" customWidth="1"/>
    <x:col min="4" max="4" width="16" hidden="0" customWidth="1"/>
    <x:col min="5" max="5" width="16" hidden="0" customWidth="1"/>
    <x:col min="6" max="6" width="16" hidden="0" customWidth="1"/>
    <x:col min="7" max="7" width="4" hidden="0" customWidth="1"/>
  </x:cols>
  <x:sheetData>
    <x:row r="1" ht="30" customHeight="1">
      <x:c r="A1" s="4" t="str">
        <x:v>Forecast &amp; Discounted Cash Flow</x:v>
      </x:c>
      <x:c r="B1" s="4"/>
      <x:c r="C1" s="4"/>
      <x:c r="D1" s="4"/>
      <x:c r="E1" s="4"/>
      <x:c r="F1" s="4"/>
      <x:c r="G1" s="1"/>
    </x:row>
    <x:row r="2" ht="30" customHeight="1">
      <x:c r="A2" s="7" t="str">
        <x:v>Five-year unlevered free-cash-flow forecast with Gordon-growth terminal value. USD millions.</x:v>
      </x:c>
      <x:c r="B2" s="7"/>
      <x:c r="C2" s="7"/>
      <x:c r="D2" s="7"/>
      <x:c r="E2" s="7"/>
      <x:c r="F2" s="7"/>
    </x:row>
    <x:row r="4">
      <x:c r="A4" s="25" t="str">
        <x:v>Metric</x:v>
      </x:c>
      <x:c r="B4" s="41" t="str">
        <x:v>2026E</x:v>
      </x:c>
      <x:c r="C4" s="41" t="str">
        <x:v>2027E</x:v>
      </x:c>
      <x:c r="D4" s="41" t="str">
        <x:v>2028E</x:v>
      </x:c>
      <x:c r="E4" s="41" t="str">
        <x:v>2029E</x:v>
      </x:c>
      <x:c r="F4" s="26" t="str">
        <x:v>2030E</x:v>
      </x:c>
    </x:row>
    <x:row r="5">
      <x:c r="A5" t="str">
        <x:v>Revenue</x:v>
      </x:c>
      <x:c r="B5" s="73" t="n">
        <x:f>'Inputs'!C6*(1+'Inputs'!B14)</x:f>
        <x:v>108</x:v>
      </x:c>
      <x:c r="C5" s="73" t="n">
        <x:f>B5*(1+'Inputs'!C14)</x:f>
        <x:v>115.56</x:v>
      </x:c>
      <x:c r="D5" s="73" t="n">
        <x:f>C5*(1+'Inputs'!D14)</x:f>
        <x:v>122.49360000000001</x:v>
      </x:c>
      <x:c r="E5" s="73" t="n">
        <x:f>D5*(1+'Inputs'!E14)</x:f>
        <x:v>128.61828000000003</x:v>
      </x:c>
      <x:c r="F5" s="73" t="n">
        <x:f>E5*(1+'Inputs'!F14)</x:f>
        <x:v>133.76301120000002</x:v>
      </x:c>
    </x:row>
    <x:row r="6">
      <x:c r="A6" t="str">
        <x:v>Revenue growth</x:v>
      </x:c>
      <x:c r="B6" s="74" t="n">
        <x:f>'Inputs'!B14</x:f>
        <x:v>0.08</x:v>
      </x:c>
      <x:c r="C6" s="74" t="n">
        <x:f>'Inputs'!C14</x:f>
        <x:v>0.07</x:v>
      </x:c>
      <x:c r="D6" s="74" t="n">
        <x:f>'Inputs'!D14</x:f>
        <x:v>0.06</x:v>
      </x:c>
      <x:c r="E6" s="74" t="n">
        <x:f>'Inputs'!E14</x:f>
        <x:v>0.05</x:v>
      </x:c>
      <x:c r="F6" s="74" t="n">
        <x:f>'Inputs'!F14</x:f>
        <x:v>0.04</x:v>
      </x:c>
    </x:row>
    <x:row r="7">
      <x:c r="A7" t="str">
        <x:v>EBITDA</x:v>
      </x:c>
      <x:c r="B7" s="73" t="n">
        <x:f>B5*'Inputs'!B15</x:f>
        <x:v>20.52</x:v>
      </x:c>
      <x:c r="C7" s="73" t="n">
        <x:f>C5*'Inputs'!C15</x:f>
        <x:v>23.112000000000002</x:v>
      </x:c>
      <x:c r="D7" s="73" t="n">
        <x:f>D5*'Inputs'!D15</x:f>
        <x:v>25.723656000000002</x:v>
      </x:c>
      <x:c r="E7" s="73" t="n">
        <x:f>E5*'Inputs'!E15</x:f>
        <x:v>27.652930200000004</x:v>
      </x:c>
      <x:c r="F7" s="73" t="n">
        <x:f>F5*'Inputs'!F15</x:f>
        <x:v>29.427862464000004</x:v>
      </x:c>
    </x:row>
    <x:row r="8">
      <x:c r="A8" t="str">
        <x:v>EBITDA margin</x:v>
      </x:c>
      <x:c r="B8" s="74" t="n">
        <x:f>'Inputs'!B15</x:f>
        <x:v>0.19</x:v>
      </x:c>
      <x:c r="C8" s="74" t="n">
        <x:f>'Inputs'!C15</x:f>
        <x:v>0.2</x:v>
      </x:c>
      <x:c r="D8" s="74" t="n">
        <x:f>'Inputs'!D15</x:f>
        <x:v>0.21</x:v>
      </x:c>
      <x:c r="E8" s="74" t="n">
        <x:f>'Inputs'!E15</x:f>
        <x:v>0.215</x:v>
      </x:c>
      <x:c r="F8" s="74" t="n">
        <x:f>'Inputs'!F15</x:f>
        <x:v>0.22</x:v>
      </x:c>
    </x:row>
    <x:row r="9">
      <x:c r="A9" t="str">
        <x:v>D&amp;A</x:v>
      </x:c>
      <x:c r="B9" s="73" t="n">
        <x:f>B5*'Inputs'!B16</x:f>
        <x:v>3.2399999999999998</x:v>
      </x:c>
      <x:c r="C9" s="73" t="n">
        <x:f>C5*'Inputs'!C16</x:f>
        <x:v>3.4668</x:v>
      </x:c>
      <x:c r="D9" s="73" t="n">
        <x:f>D5*'Inputs'!D16</x:f>
        <x:v>3.6748080000000005</x:v>
      </x:c>
      <x:c r="E9" s="73" t="n">
        <x:f>E5*'Inputs'!E16</x:f>
        <x:v>3.8585484000000005</x:v>
      </x:c>
      <x:c r="F9" s="73" t="n">
        <x:f>F5*'Inputs'!F16</x:f>
        <x:v>4.012890336000001</x:v>
      </x:c>
    </x:row>
    <x:row r="10">
      <x:c r="A10" t="str">
        <x:v>EBIT</x:v>
      </x:c>
      <x:c r="B10" s="73" t="n">
        <x:f>B7-B9</x:f>
        <x:v>17.28</x:v>
      </x:c>
      <x:c r="C10" s="73" t="n">
        <x:f>C7-C9</x:f>
        <x:v>19.645200000000003</x:v>
      </x:c>
      <x:c r="D10" s="73" t="n">
        <x:f>D7-D9</x:f>
        <x:v>22.048848</x:v>
      </x:c>
      <x:c r="E10" s="73" t="n">
        <x:f>E7-E9</x:f>
        <x:v>23.794381800000004</x:v>
      </x:c>
      <x:c r="F10" s="73" t="n">
        <x:f>F7-F9</x:f>
        <x:v>25.414972128000002</x:v>
      </x:c>
    </x:row>
    <x:row r="11">
      <x:c r="A11" t="str">
        <x:v>Cash taxes</x:v>
      </x:c>
      <x:c r="B11" s="73" t="n">
        <x:f>B10*'Inputs'!$B$23</x:f>
        <x:v>4.32</x:v>
      </x:c>
      <x:c r="C11" s="73" t="n">
        <x:f>C10*'Inputs'!$B$23</x:f>
        <x:v>4.911300000000001</x:v>
      </x:c>
      <x:c r="D11" s="73" t="n">
        <x:f>D10*'Inputs'!$B$23</x:f>
        <x:v>5.512212</x:v>
      </x:c>
      <x:c r="E11" s="73" t="n">
        <x:f>E10*'Inputs'!$B$23</x:f>
        <x:v>5.948595450000001</x:v>
      </x:c>
      <x:c r="F11" s="73" t="n">
        <x:f>F10*'Inputs'!$B$23</x:f>
        <x:v>6.353743032000001</x:v>
      </x:c>
    </x:row>
    <x:row r="12">
      <x:c r="A12" t="str">
        <x:v>NOPAT</x:v>
      </x:c>
      <x:c r="B12" s="73" t="n">
        <x:f>B10-B11</x:f>
        <x:v>12.96</x:v>
      </x:c>
      <x:c r="C12" s="73" t="n">
        <x:f>C10-C11</x:f>
        <x:v>14.733900000000002</x:v>
      </x:c>
      <x:c r="D12" s="73" t="n">
        <x:f>D10-D11</x:f>
        <x:v>16.536636</x:v>
      </x:c>
      <x:c r="E12" s="73" t="n">
        <x:f>E10-E11</x:f>
        <x:v>17.845786350000004</x:v>
      </x:c>
      <x:c r="F12" s="73" t="n">
        <x:f>F10-F11</x:f>
        <x:v>19.061229096</x:v>
      </x:c>
    </x:row>
    <x:row r="13">
      <x:c r="A13" t="str">
        <x:v>Add: D&amp;A</x:v>
      </x:c>
      <x:c r="B13" s="73" t="n">
        <x:f>B9</x:f>
        <x:v>3.2399999999999998</x:v>
      </x:c>
      <x:c r="C13" s="73" t="n">
        <x:f>C9</x:f>
        <x:v>3.4668</x:v>
      </x:c>
      <x:c r="D13" s="73" t="n">
        <x:f>D9</x:f>
        <x:v>3.6748080000000005</x:v>
      </x:c>
      <x:c r="E13" s="73" t="n">
        <x:f>E9</x:f>
        <x:v>3.8585484000000005</x:v>
      </x:c>
      <x:c r="F13" s="73" t="n">
        <x:f>F9</x:f>
        <x:v>4.012890336000001</x:v>
      </x:c>
    </x:row>
    <x:row r="14">
      <x:c r="A14" t="str">
        <x:v>Less: Capex</x:v>
      </x:c>
      <x:c r="B14" s="73" t="n">
        <x:f>-B5*'Inputs'!B17</x:f>
        <x:v>-4.32</x:v>
      </x:c>
      <x:c r="C14" s="73" t="n">
        <x:f>-C5*'Inputs'!C17</x:f>
        <x:v>-4.6224</x:v>
      </x:c>
      <x:c r="D14" s="73" t="n">
        <x:f>-D5*'Inputs'!D17</x:f>
        <x:v>-4.899744000000001</x:v>
      </x:c>
      <x:c r="E14" s="73" t="n">
        <x:f>-E5*'Inputs'!E17</x:f>
        <x:v>-5.144731200000002</x:v>
      </x:c>
      <x:c r="F14" s="73" t="n">
        <x:f>-F5*'Inputs'!F17</x:f>
        <x:v>-5.350520448000001</x:v>
      </x:c>
    </x:row>
    <x:row r="15">
      <x:c r="A15" t="str">
        <x:v>Less: Change in NWC</x:v>
      </x:c>
      <x:c r="B15" s="73" t="n">
        <x:f>-(B5*'Inputs'!B18-'Inputs'!C10)</x:f>
        <x:v>-0.9599999999999991</x:v>
      </x:c>
      <x:c r="C15" s="73" t="n">
        <x:f>-(C5*'Inputs'!C18-B5*'Inputs'!B18)</x:f>
        <x:v>-0.9072000000000013</x:v>
      </x:c>
      <x:c r="D15" s="73" t="n">
        <x:f>-(D5*'Inputs'!D18-C5*'Inputs'!C18)</x:f>
        <x:v>-0.8320320000000017</x:v>
      </x:c>
      <x:c r="E15" s="73" t="n">
        <x:f>-(E5*'Inputs'!E18-D5*'Inputs'!D18)</x:f>
        <x:v>-0.7349616000000001</x:v>
      </x:c>
      <x:c r="F15" s="73" t="n">
        <x:f>-(F5*'Inputs'!F18-E5*'Inputs'!E18)</x:f>
        <x:v>-0.6173677440000009</x:v>
      </x:c>
    </x:row>
    <x:row r="16">
      <x:c r="A16" s="79" t="str">
        <x:v>Unlevered FCF</x:v>
      </x:c>
      <x:c r="B16" s="80" t="n">
        <x:f>SUM(B12:B15)</x:f>
        <x:v>10.92</x:v>
      </x:c>
      <x:c r="C16" s="80" t="n">
        <x:f>SUM(C12:C15)</x:f>
        <x:v>12.671100000000001</x:v>
      </x:c>
      <x:c r="D16" s="80" t="n">
        <x:f>SUM(D12:D15)</x:f>
        <x:v>14.479667999999997</x:v>
      </x:c>
      <x:c r="E16" s="80" t="n">
        <x:f>SUM(E12:E15)</x:f>
        <x:v>15.824641950000002</x:v>
      </x:c>
      <x:c r="F16" s="80" t="n">
        <x:f>SUM(F12:F15)</x:f>
        <x:v>17.10623124</x:v>
      </x:c>
    </x:row>
    <x:row r="18" ht="21" customHeight="1">
      <x:c r="A18" s="9" t="str">
        <x:v>DCF VALUATION</x:v>
      </x:c>
      <x:c r="B18" s="9"/>
      <x:c r="C18" s="9"/>
      <x:c r="D18" s="9"/>
      <x:c r="E18" s="9"/>
      <x:c r="F18" s="9"/>
    </x:row>
    <x:row r="19">
      <x:c r="A19" s="25" t="str">
        <x:v>Metric</x:v>
      </x:c>
      <x:c r="B19" s="26" t="str">
        <x:v>Value</x:v>
      </x:c>
    </x:row>
    <x:row r="20">
      <x:c r="A20" t="str">
        <x:v>WACC</x:v>
      </x:c>
      <x:c r="B20" s="74" t="n">
        <x:f>'Inputs'!B24</x:f>
        <x:v>0.105</x:v>
      </x:c>
    </x:row>
    <x:row r="21">
      <x:c r="A21" t="str">
        <x:v>Terminal growth</x:v>
      </x:c>
      <x:c r="B21" s="74" t="n">
        <x:f>'Inputs'!B25</x:f>
        <x:v>0.025</x:v>
      </x:c>
    </x:row>
    <x:row r="22">
      <x:c r="A22" t="str">
        <x:v>PV of forecast FCF</x:v>
      </x:c>
      <x:c r="B22" s="81" t="n">
        <x:f>B16/(1+B20)^1+C16/(1+B20)^2+D16/(1+B20)^3+E16/(1+B20)^4+F16/(1+B20)^5</x:f>
        <x:v>51.98918161887323</x:v>
      </x:c>
    </x:row>
    <x:row r="23">
      <x:c r="A23" t="str">
        <x:v>Terminal-year FCF</x:v>
      </x:c>
      <x:c r="B23" s="81" t="n">
        <x:f>F16*(1+B21)</x:f>
        <x:v>17.533887020999998</x:v>
      </x:c>
    </x:row>
    <x:row r="24">
      <x:c r="A24" t="str">
        <x:v>Terminal value</x:v>
      </x:c>
      <x:c r="B24" s="81" t="n">
        <x:f>B23/(B20-B21)</x:f>
        <x:v>219.1735877625</x:v>
      </x:c>
    </x:row>
    <x:row r="25">
      <x:c r="A25" t="str">
        <x:v>PV of terminal value</x:v>
      </x:c>
      <x:c r="B25" s="81" t="n">
        <x:f>B24/(1+B20)^5</x:f>
        <x:v>133.03834290351764</x:v>
      </x:c>
    </x:row>
    <x:row r="26">
      <x:c r="A26" s="83" t="str">
        <x:v>Enterprise value</x:v>
      </x:c>
      <x:c r="B26" s="84" t="n">
        <x:f>SUM(B22,B25)</x:f>
        <x:v>185.02752452239088</x:v>
      </x:c>
    </x:row>
    <x:row r="27">
      <x:c r="A27" s="77" t="str">
        <x:v>Net debt</x:v>
      </x:c>
      <x:c r="B27" s="78" t="n">
        <x:f>'Inputs'!B26</x:f>
        <x:v>20</x:v>
      </x:c>
    </x:row>
    <x:row r="28">
      <x:c r="A28" s="85" t="str">
        <x:v>Equity value</x:v>
      </x:c>
      <x:c r="B28" s="86" t="n">
        <x:f>B26-B27</x:f>
        <x:v>165.02752452239088</x:v>
      </x:c>
    </x:row>
  </x:sheetData>
  <x:mergeCells>
    <x:mergeCell ref="A1:F1"/>
    <x:mergeCell ref="A2:F2"/>
    <x:mergeCell ref="A18:F18"/>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8" hidden="0" customWidth="1"/>
    <x:col min="2" max="2" width="20" hidden="0" customWidth="1"/>
    <x:col min="3" max="3" width="16" hidden="0" customWidth="1"/>
    <x:col min="4" max="4" width="16" hidden="0" customWidth="1"/>
    <x:col min="5" max="5" width="18" hidden="0" customWidth="1"/>
    <x:col min="6" max="6" width="4" hidden="0" customWidth="1"/>
    <x:col min="7" max="7" width="4" hidden="0" customWidth="1"/>
  </x:cols>
  <x:sheetData>
    <x:row r="1" ht="30" customHeight="1">
      <x:c r="A1" s="4" t="str">
        <x:v>Comparable Companies &amp; Transactions</x:v>
      </x:c>
      <x:c r="B1" s="4"/>
      <x:c r="C1" s="4"/>
      <x:c r="D1" s="4"/>
      <x:c r="E1" s="4"/>
      <x:c r="F1" s="4"/>
      <x:c r="G1" s="4"/>
      <x:c r="H1" s="1"/>
    </x:row>
    <x:row r="2" ht="30" customHeight="1">
      <x:c r="A2" s="7" t="str">
        <x:v>Illustrative peer data only. Replace with current, supportable market evidence.</x:v>
      </x:c>
      <x:c r="B2" s="7"/>
      <x:c r="C2" s="7"/>
      <x:c r="D2" s="7"/>
      <x:c r="E2" s="7"/>
      <x:c r="F2" s="7"/>
      <x:c r="G2" s="7"/>
    </x:row>
    <x:row r="4" ht="21" customHeight="1">
      <x:c r="A4" s="9" t="str">
        <x:v>TRADING COMPARABLES</x:v>
      </x:c>
      <x:c r="B4" s="9"/>
      <x:c r="C4" s="9"/>
      <x:c r="D4" s="9"/>
      <x:c r="E4" s="9"/>
      <x:c r="F4" s="9"/>
      <x:c r="G4" s="9"/>
    </x:row>
    <x:row r="5">
      <x:c r="A5" s="25" t="str">
        <x:v>Peer</x:v>
      </x:c>
      <x:c r="B5" s="41" t="str">
        <x:v>Enterprise value</x:v>
      </x:c>
      <x:c r="C5" s="41" t="str">
        <x:v>Revenue</x:v>
      </x:c>
      <x:c r="D5" s="41" t="str">
        <x:v>EBITDA</x:v>
      </x:c>
      <x:c r="E5" s="26" t="str">
        <x:v>EV / EBITDA</x:v>
      </x:c>
    </x:row>
    <x:row r="6">
      <x:c r="A6" t="str">
        <x:v>Peer A</x:v>
      </x:c>
      <x:c r="B6" s="49" t="n">
        <x:v>780</x:v>
      </x:c>
      <x:c r="C6" s="87" t="n">
        <x:v>95</x:v>
      </x:c>
      <x:c r="D6" s="50" t="n">
        <x:v>82</x:v>
      </x:c>
      <x:c r="E6" s="90" t="n">
        <x:f>B6/D6</x:f>
        <x:v>9.512195121951219</x:v>
      </x:c>
    </x:row>
    <x:row r="7">
      <x:c r="A7" t="str">
        <x:v>Peer B</x:v>
      </x:c>
      <x:c r="B7" s="51" t="n">
        <x:v>1120</x:v>
      </x:c>
      <x:c r="C7" s="88" t="n">
        <x:v>142</x:v>
      </x:c>
      <x:c r="D7" s="52" t="n">
        <x:v>126</x:v>
      </x:c>
      <x:c r="E7" s="90" t="n">
        <x:f>B7/D7</x:f>
        <x:v>8.88888888888889</x:v>
      </x:c>
    </x:row>
    <x:row r="8">
      <x:c r="A8" t="str">
        <x:v>Peer C</x:v>
      </x:c>
      <x:c r="B8" s="51" t="n">
        <x:v>950</x:v>
      </x:c>
      <x:c r="C8" s="88" t="n">
        <x:v>118</x:v>
      </x:c>
      <x:c r="D8" s="52" t="n">
        <x:v>102</x:v>
      </x:c>
      <x:c r="E8" s="90" t="n">
        <x:f>B8/D8</x:f>
        <x:v>9.313725490196079</x:v>
      </x:c>
    </x:row>
    <x:row r="9">
      <x:c r="A9" t="str">
        <x:v>Peer D</x:v>
      </x:c>
      <x:c r="B9" s="51" t="n">
        <x:v>640</x:v>
      </x:c>
      <x:c r="C9" s="88" t="n">
        <x:v>80</x:v>
      </x:c>
      <x:c r="D9" s="52" t="n">
        <x:v>70</x:v>
      </x:c>
      <x:c r="E9" s="90" t="n">
        <x:f>B9/D9</x:f>
        <x:v>9.142857142857142</x:v>
      </x:c>
    </x:row>
    <x:row r="10">
      <x:c r="A10" t="str">
        <x:v>Peer E</x:v>
      </x:c>
      <x:c r="B10" s="53" t="n">
        <x:v>1380</x:v>
      </x:c>
      <x:c r="C10" s="89" t="n">
        <x:v>170</x:v>
      </x:c>
      <x:c r="D10" s="54" t="n">
        <x:v>145</x:v>
      </x:c>
      <x:c r="E10" s="90" t="n">
        <x:f>B10/D10</x:f>
        <x:v>9.517241379310345</x:v>
      </x:c>
    </x:row>
    <x:row r="11">
      <x:c r="A11" s="79" t="str">
        <x:v>Median</x:v>
      </x:c>
      <x:c r="B11" s="79"/>
      <x:c r="C11" s="79"/>
      <x:c r="D11" s="79"/>
      <x:c r="E11" s="93" t="n">
        <x:f>MEDIAN(E6:E10)</x:f>
        <x:v>9.313725490196079</x:v>
      </x:c>
    </x:row>
    <x:row r="13" ht="21" customHeight="1">
      <x:c r="A13" s="9" t="str">
        <x:v>PRECEDENT TRANSACTIONS</x:v>
      </x:c>
      <x:c r="B13" s="9"/>
      <x:c r="C13" s="9"/>
      <x:c r="D13" s="9"/>
      <x:c r="E13" s="9"/>
      <x:c r="F13" s="9"/>
      <x:c r="G13" s="9"/>
    </x:row>
    <x:row r="14">
      <x:c r="A14" s="25" t="str">
        <x:v>Transaction</x:v>
      </x:c>
      <x:c r="B14" s="41" t="str">
        <x:v>Enterprise value</x:v>
      </x:c>
      <x:c r="C14" s="41" t="str">
        <x:v>Revenue</x:v>
      </x:c>
      <x:c r="D14" s="41" t="str">
        <x:v>EBITDA</x:v>
      </x:c>
      <x:c r="E14" s="26" t="str">
        <x:v>EV / EBITDA</x:v>
      </x:c>
    </x:row>
    <x:row r="15">
      <x:c r="A15" t="str">
        <x:v>Transaction A</x:v>
      </x:c>
      <x:c r="B15" s="49" t="n">
        <x:v>820</x:v>
      </x:c>
      <x:c r="C15" s="87" t="n">
        <x:v>90</x:v>
      </x:c>
      <x:c r="D15" s="50" t="n">
        <x:v>78</x:v>
      </x:c>
      <x:c r="E15" s="90" t="n">
        <x:f>B15/D15</x:f>
        <x:v>10.512820512820513</x:v>
      </x:c>
    </x:row>
    <x:row r="16">
      <x:c r="A16" t="str">
        <x:v>Transaction B</x:v>
      </x:c>
      <x:c r="B16" s="51" t="n">
        <x:v>1250</x:v>
      </x:c>
      <x:c r="C16" s="88" t="n">
        <x:v>135</x:v>
      </x:c>
      <x:c r="D16" s="52" t="n">
        <x:v>112</x:v>
      </x:c>
      <x:c r="E16" s="90" t="n">
        <x:f>B16/D16</x:f>
        <x:v>11.160714285714286</x:v>
      </x:c>
    </x:row>
    <x:row r="17">
      <x:c r="A17" t="str">
        <x:v>Transaction C</x:v>
      </x:c>
      <x:c r="B17" s="51" t="n">
        <x:v>720</x:v>
      </x:c>
      <x:c r="C17" s="88" t="n">
        <x:v>76</x:v>
      </x:c>
      <x:c r="D17" s="52" t="n">
        <x:v>63</x:v>
      </x:c>
      <x:c r="E17" s="90" t="n">
        <x:f>B17/D17</x:f>
        <x:v>11.428571428571429</x:v>
      </x:c>
    </x:row>
    <x:row r="18">
      <x:c r="A18" t="str">
        <x:v>Transaction D</x:v>
      </x:c>
      <x:c r="B18" s="53" t="n">
        <x:v>1480</x:v>
      </x:c>
      <x:c r="C18" s="89" t="n">
        <x:v>155</x:v>
      </x:c>
      <x:c r="D18" s="54" t="n">
        <x:v>128</x:v>
      </x:c>
      <x:c r="E18" s="90" t="n">
        <x:f>B18/D18</x:f>
        <x:v>11.5625</x:v>
      </x:c>
    </x:row>
    <x:row r="19">
      <x:c r="A19" s="79" t="str">
        <x:v>Median</x:v>
      </x:c>
      <x:c r="B19" s="79"/>
      <x:c r="C19" s="79"/>
      <x:c r="D19" s="79"/>
      <x:c r="E19" s="93" t="n">
        <x:f>MEDIAN(E15:E18)</x:f>
        <x:v>11.294642857142858</x:v>
      </x:c>
    </x:row>
  </x:sheetData>
  <x:mergeCells>
    <x:mergeCell ref="A1:G1"/>
    <x:mergeCell ref="A2:G2"/>
    <x:mergeCell ref="A4:G4"/>
    <x:mergeCell ref="A13:G13"/>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0" hidden="0" customWidth="1"/>
    <x:col min="2" max="2" width="22" hidden="0" customWidth="1"/>
    <x:col min="3" max="3" width="22" hidden="0" customWidth="1"/>
    <x:col min="4" max="4" width="18" hidden="0" customWidth="1"/>
    <x:col min="5" max="5" width="22" hidden="0" customWidth="1"/>
    <x:col min="6" max="6" width="18" hidden="0" customWidth="1"/>
    <x:col min="7" max="7" width="4" hidden="0" customWidth="1"/>
  </x:cols>
  <x:sheetData>
    <x:row r="1" ht="30" customHeight="1">
      <x:c r="A1" s="4" t="str">
        <x:v>Valuation Summary</x:v>
      </x:c>
      <x:c r="B1" s="4"/>
      <x:c r="C1" s="4"/>
      <x:c r="D1" s="4"/>
      <x:c r="E1" s="4"/>
      <x:c r="F1" s="4"/>
      <x:c r="G1" s="4"/>
      <x:c r="H1" s="1"/>
    </x:row>
    <x:row r="2" ht="30" customHeight="1">
      <x:c r="A2" s="7" t="str">
        <x:v>Triangulation of DCF, trading comparables and precedent transactions. USD millions except per-share values.</x:v>
      </x:c>
      <x:c r="B2" s="7"/>
      <x:c r="C2" s="7"/>
      <x:c r="D2" s="7"/>
      <x:c r="E2" s="7"/>
      <x:c r="F2" s="7"/>
      <x:c r="G2" s="7"/>
    </x:row>
    <x:row r="4">
      <x:c r="A4" s="25" t="str">
        <x:v>Method</x:v>
      </x:c>
      <x:c r="B4" s="41" t="str">
        <x:v>Key driver</x:v>
      </x:c>
      <x:c r="C4" s="41" t="str">
        <x:v>Enterprise value</x:v>
      </x:c>
      <x:c r="D4" s="41" t="str">
        <x:v>Net debt</x:v>
      </x:c>
      <x:c r="E4" s="41" t="str">
        <x:v>Equity value</x:v>
      </x:c>
      <x:c r="F4" s="26" t="str">
        <x:v>Value / share</x:v>
      </x:c>
    </x:row>
    <x:row r="5">
      <x:c r="A5" t="str">
        <x:v>Discounted cash flow</x:v>
      </x:c>
      <x:c r="B5" s="74" t="n">
        <x:f>'Inputs'!B24</x:f>
        <x:v>0.105</x:v>
      </x:c>
      <x:c r="C5" s="81" t="n">
        <x:f>'Forecast &amp; DCF'!B26</x:f>
        <x:v>185.02752452239088</x:v>
      </x:c>
      <x:c r="D5" s="81" t="n">
        <x:f>'Inputs'!B26</x:f>
        <x:v>20</x:v>
      </x:c>
      <x:c r="E5" s="81" t="n">
        <x:f>C5-D5</x:f>
        <x:v>165.02752452239088</x:v>
      </x:c>
      <x:c r="F5" s="95" t="n">
        <x:f>E5/'Inputs'!B27</x:f>
        <x:v>16.502752452239086</x:v>
      </x:c>
    </x:row>
    <x:row r="6">
      <x:c r="A6" t="str">
        <x:v>Trading comparables</x:v>
      </x:c>
      <x:c r="B6" s="94" t="n">
        <x:f>'Comparables'!E11</x:f>
        <x:v>9.313725490196079</x:v>
      </x:c>
      <x:c r="C6" s="81" t="n">
        <x:f>'Forecast &amp; DCF'!B7*B6</x:f>
        <x:v>191.11764705882354</x:v>
      </x:c>
      <x:c r="D6" s="81" t="n">
        <x:f>'Inputs'!B26</x:f>
        <x:v>20</x:v>
      </x:c>
      <x:c r="E6" s="81" t="n">
        <x:f>C6-D6</x:f>
        <x:v>171.11764705882354</x:v>
      </x:c>
      <x:c r="F6" s="95" t="n">
        <x:f>E6/'Inputs'!B28</x:f>
        <x:v>20.13148788927336</x:v>
      </x:c>
    </x:row>
    <x:row r="7">
      <x:c r="A7" t="str">
        <x:v>Precedent transactions</x:v>
      </x:c>
      <x:c r="B7" s="94" t="n">
        <x:f>'Comparables'!E19</x:f>
        <x:v>11.294642857142858</x:v>
      </x:c>
      <x:c r="C7" s="81" t="n">
        <x:f>'Forecast &amp; DCF'!B7*B7</x:f>
        <x:v>231.76607142857142</x:v>
      </x:c>
      <x:c r="D7" s="81" t="n">
        <x:f>'Inputs'!B26</x:f>
        <x:v>20</x:v>
      </x:c>
      <x:c r="E7" s="81" t="n">
        <x:f>C7-D7</x:f>
        <x:v>211.76607142857142</x:v>
      </x:c>
      <x:c r="F7" s="95" t="n">
        <x:f>E7/'Inputs'!B29</x:f>
        <x:v>22.291165413533832</x:v>
      </x:c>
    </x:row>
    <x:row r="10" ht="21" customHeight="1">
      <x:c r="A10" s="9" t="str">
        <x:v>SELECTED RANGE</x:v>
      </x:c>
      <x:c r="B10" s="9"/>
      <x:c r="C10" s="9"/>
      <x:c r="D10" s="9"/>
      <x:c r="E10" s="9"/>
      <x:c r="F10" s="9"/>
      <x:c r="G10" s="9"/>
    </x:row>
    <x:row r="11">
      <x:c r="A11" s="25" t="str">
        <x:v>Output</x:v>
      </x:c>
      <x:c r="B11" s="26" t="str">
        <x:v>Value</x:v>
      </x:c>
    </x:row>
    <x:row r="12">
      <x:c r="A12" s="83" t="str">
        <x:v>Low enterprise value</x:v>
      </x:c>
      <x:c r="B12" s="84" t="n">
        <x:f>MIN(C5:C7)</x:f>
        <x:v>185.02752452239088</x:v>
      </x:c>
    </x:row>
    <x:row r="13">
      <x:c r="A13" s="77" t="str">
        <x:v>High enterprise value</x:v>
      </x:c>
      <x:c r="B13" s="78" t="n">
        <x:f>MAX(C5:C7)</x:f>
        <x:v>231.76607142857142</x:v>
      </x:c>
    </x:row>
    <x:row r="14">
      <x:c r="A14" s="77" t="str">
        <x:v>Midpoint enterprise value</x:v>
      </x:c>
      <x:c r="B14" s="78" t="n">
        <x:f>AVERAGE(B12:B13)</x:f>
        <x:v>208.39679797548115</x:v>
      </x:c>
    </x:row>
    <x:row r="15">
      <x:c r="A15" s="77" t="str">
        <x:v>Midpoint equity value</x:v>
      </x:c>
      <x:c r="B15" s="78" t="n">
        <x:f>B14-'Inputs'!B26</x:f>
        <x:v>188.39679797548115</x:v>
      </x:c>
    </x:row>
    <x:row r="16">
      <x:c r="A16" s="85" t="str">
        <x:v>Midpoint value per share</x:v>
      </x:c>
      <x:c r="B16" s="96" t="n">
        <x:f>B15/'Inputs'!B27</x:f>
        <x:v>18.839679797548115</x:v>
      </x:c>
    </x:row>
  </x:sheetData>
  <x:mergeCells>
    <x:mergeCell ref="A1:G1"/>
    <x:mergeCell ref="A2:G2"/>
    <x:mergeCell ref="A10:G10"/>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4" hidden="0" customWidth="1"/>
  </x:cols>
  <x:sheetData>
    <x:row r="1" ht="30" customHeight="1">
      <x:c r="A1" s="4" t="str">
        <x:v>DCF Sensitivity — WACC vs Terminal Growth</x:v>
      </x:c>
      <x:c r="B1" s="4"/>
      <x:c r="C1" s="4"/>
      <x:c r="D1" s="4"/>
      <x:c r="E1" s="4"/>
      <x:c r="F1" s="4"/>
      <x:c r="G1" s="4"/>
      <x:c r="H1" s="1"/>
    </x:row>
    <x:row r="2" ht="30" customHeight="1">
      <x:c r="A2" s="7" t="str">
        <x:v>Each cell independently recalculates enterprise value using the row WACC and column terminal-growth assumption. USD millions.</x:v>
      </x:c>
      <x:c r="B2" s="7"/>
      <x:c r="C2" s="7"/>
      <x:c r="D2" s="7"/>
      <x:c r="E2" s="7"/>
      <x:c r="F2" s="7"/>
      <x:c r="G2" s="7"/>
    </x:row>
    <x:row r="5">
      <x:c r="A5" s="25" t="str">
        <x:v>WACC / TGR</x:v>
      </x:c>
      <x:c r="B5" s="107" t="n">
        <x:v>0.015</x:v>
      </x:c>
      <x:c r="C5" s="108" t="n">
        <x:v>0.02</x:v>
      </x:c>
      <x:c r="D5" s="108" t="n">
        <x:v>0.025</x:v>
      </x:c>
      <x:c r="E5" s="108" t="n">
        <x:v>0.03</x:v>
      </x:c>
      <x:c r="F5" s="109" t="n">
        <x:v>0.035</x:v>
      </x:c>
    </x:row>
    <x:row r="6">
      <x:c r="A6" s="101" t="n">
        <x:v>0.09</x:v>
      </x:c>
      <x:c r="B6" s="81" t="n">
        <x:f>'Forecast &amp; DCF'!B16/(1+$A6)^1+'Forecast &amp; DCF'!C16/(1+$A6)^2+'Forecast &amp; DCF'!D16/(1+$A6)^3+'Forecast &amp; DCF'!E16/(1+$A6)^4+'Forecast &amp; DCF'!F16/(1+$A6)^5+('Forecast &amp; DCF'!F16*(1+B$5)/($A6-B$5))/(1+$A6)^5</x:f>
        <x:v>204.6547020827226</x:v>
      </x:c>
      <x:c r="C6" s="81" t="n">
        <x:f>'Forecast &amp; DCF'!B16/(1+$A6)^1+'Forecast &amp; DCF'!C16/(1+$A6)^2+'Forecast &amp; DCF'!D16/(1+$A6)^3+'Forecast &amp; DCF'!E16/(1+$A6)^4+'Forecast &amp; DCF'!F16/(1+$A6)^5+('Forecast &amp; DCF'!F16*(1+C$5)/($A6-C$5))/(1+$A6)^5</x:f>
        <x:v>216.19611682246267</x:v>
      </x:c>
      <x:c r="D6" s="81" t="n">
        <x:f>'Forecast &amp; DCF'!B16/(1+$A6)^1+'Forecast &amp; DCF'!C16/(1+$A6)^2+'Forecast &amp; DCF'!D16/(1+$A6)^3+'Forecast &amp; DCF'!E16/(1+$A6)^4+'Forecast &amp; DCF'!F16/(1+$A6)^5+('Forecast &amp; DCF'!F16*(1+D$5)/($A6-D$5))/(1+$A6)^5</x:f>
        <x:v>229.513133829855</x:v>
      </x:c>
      <x:c r="E6" s="81" t="n">
        <x:f>'Forecast &amp; DCF'!B16/(1+$A6)^1+'Forecast &amp; DCF'!C16/(1+$A6)^2+'Forecast &amp; DCF'!D16/(1+$A6)^3+'Forecast &amp; DCF'!E16/(1+$A6)^4+'Forecast &amp; DCF'!F16/(1+$A6)^5+('Forecast &amp; DCF'!F16*(1+E$5)/($A6-E$5))/(1+$A6)^5</x:f>
        <x:v>245.0496536718128</x:v>
      </x:c>
      <x:c r="F6" s="81" t="n">
        <x:f>'Forecast &amp; DCF'!B16/(1+$A6)^1+'Forecast &amp; DCF'!C16/(1+$A6)^2+'Forecast &amp; DCF'!D16/(1+$A6)^3+'Forecast &amp; DCF'!E16/(1+$A6)^4+'Forecast &amp; DCF'!F16/(1+$A6)^5+('Forecast &amp; DCF'!F16*(1+F$5)/($A6-F$5))/(1+$A6)^5</x:f>
        <x:v>263.4109953032174</x:v>
      </x:c>
    </x:row>
    <x:row r="7">
      <x:c r="A7" s="70" t="n">
        <x:v>0.0975</x:v>
      </x:c>
      <x:c r="B7" s="81" t="n">
        <x:f>'Forecast &amp; DCF'!B16/(1+$A7)^1+'Forecast &amp; DCF'!C16/(1+$A7)^2+'Forecast &amp; DCF'!D16/(1+$A7)^3+'Forecast &amp; DCF'!E16/(1+$A7)^4+'Forecast &amp; DCF'!F16/(1+$A7)^5+('Forecast &amp; DCF'!F16*(1+B$5)/($A7-B$5))/(1+$A7)^5</x:f>
        <x:v>185.24666381378208</x:v>
      </x:c>
      <x:c r="C7" s="81" t="n">
        <x:f>'Forecast &amp; DCF'!B16/(1+$A7)^1+'Forecast &amp; DCF'!C16/(1+$A7)^2+'Forecast &amp; DCF'!D16/(1+$A7)^3+'Forecast &amp; DCF'!E16/(1+$A7)^4+'Forecast &amp; DCF'!F16/(1+$A7)^5+('Forecast &amp; DCF'!F16*(1+C$5)/($A7-C$5))/(1+$A7)^5</x:f>
        <x:v>194.4670810965457</x:v>
      </x:c>
      <x:c r="D7" s="81" t="n">
        <x:f>'Forecast &amp; DCF'!B16/(1+$A7)^1+'Forecast &amp; DCF'!C16/(1+$A7)^2+'Forecast &amp; DCF'!D16/(1+$A7)^3+'Forecast &amp; DCF'!E16/(1+$A7)^4+'Forecast &amp; DCF'!F16/(1+$A7)^5+('Forecast &amp; DCF'!F16*(1+D$5)/($A7-D$5))/(1+$A7)^5</x:f>
        <x:v>204.9592800734836</x:v>
      </x:c>
      <x:c r="E7" s="81" t="n">
        <x:f>'Forecast &amp; DCF'!B16/(1+$A7)^1+'Forecast &amp; DCF'!C16/(1+$A7)^2+'Forecast &amp; DCF'!D16/(1+$A7)^3+'Forecast &amp; DCF'!E16/(1+$A7)^4+'Forecast &amp; DCF'!F16/(1+$A7)^5+('Forecast &amp; DCF'!F16*(1+E$5)/($A7-E$5))/(1+$A7)^5</x:f>
        <x:v>217.0058788988568</x:v>
      </x:c>
      <x:c r="F7" s="81" t="n">
        <x:f>'Forecast &amp; DCF'!B16/(1+$A7)^1+'Forecast &amp; DCF'!C16/(1+$A7)^2+'Forecast &amp; DCF'!D16/(1+$A7)^3+'Forecast &amp; DCF'!E16/(1+$A7)^4+'Forecast &amp; DCF'!F16/(1+$A7)^5+('Forecast &amp; DCF'!F16*(1+F$5)/($A7-F$5))/(1+$A7)^5</x:f>
        <x:v>230.97993353628965</x:v>
      </x:c>
    </x:row>
    <x:row r="8">
      <x:c r="A8" s="70" t="n">
        <x:v>0.105</x:v>
      </x:c>
      <x:c r="B8" s="81" t="n">
        <x:f>'Forecast &amp; DCF'!B16/(1+$A8)^1+'Forecast &amp; DCF'!C16/(1+$A8)^2+'Forecast &amp; DCF'!D16/(1+$A8)^3+'Forecast &amp; DCF'!E16/(1+$A8)^4+'Forecast &amp; DCF'!F16/(1+$A8)^5+('Forecast &amp; DCF'!F16*(1+B$5)/($A8-B$5))/(1+$A8)^5</x:f>
        <x:v>169.09176637514022</x:v>
      </x:c>
      <x:c r="C8" s="81" t="n">
        <x:f>'Forecast &amp; DCF'!B16/(1+$A8)^1+'Forecast &amp; DCF'!C16/(1+$A8)^2+'Forecast &amp; DCF'!D16/(1+$A8)^3+'Forecast &amp; DCF'!E16/(1+$A8)^4+'Forecast &amp; DCF'!F16/(1+$A8)^5+('Forecast &amp; DCF'!F16*(1+C$5)/($A8-C$5))/(1+$A8)^5</x:f>
        <x:v>176.5909466797288</x:v>
      </x:c>
      <x:c r="D8" s="81" t="n">
        <x:f>'Forecast &amp; DCF'!B16/(1+$A8)^1+'Forecast &amp; DCF'!C16/(1+$A8)^2+'Forecast &amp; DCF'!D16/(1+$A8)^3+'Forecast &amp; DCF'!E16/(1+$A8)^4+'Forecast &amp; DCF'!F16/(1+$A8)^5+('Forecast &amp; DCF'!F16*(1+D$5)/($A8-D$5))/(1+$A8)^5</x:f>
        <x:v>185.02752452239088</x:v>
      </x:c>
      <x:c r="E8" s="81" t="n">
        <x:f>'Forecast &amp; DCF'!B16/(1+$A8)^1+'Forecast &amp; DCF'!C16/(1+$A8)^2+'Forecast &amp; DCF'!D16/(1+$A8)^3+'Forecast &amp; DCF'!E16/(1+$A8)^4+'Forecast &amp; DCF'!F16/(1+$A8)^5+('Forecast &amp; DCF'!F16*(1+E$5)/($A8-E$5))/(1+$A8)^5</x:f>
        <x:v>194.58897941074125</x:v>
      </x:c>
      <x:c r="F8" s="81" t="n">
        <x:f>'Forecast &amp; DCF'!B16/(1+$A8)^1+'Forecast &amp; DCF'!C16/(1+$A8)^2+'Forecast &amp; DCF'!D16/(1+$A8)^3+'Forecast &amp; DCF'!E16/(1+$A8)^4+'Forecast &amp; DCF'!F16/(1+$A8)^5+('Forecast &amp; DCF'!F16*(1+F$5)/($A8-F$5))/(1+$A8)^5</x:f>
        <x:v>205.5163564259988</x:v>
      </x:c>
    </x:row>
    <x:row r="9">
      <x:c r="A9" s="70" t="n">
        <x:v>0.1125</x:v>
      </x:c>
      <x:c r="B9" s="81" t="n">
        <x:f>'Forecast &amp; DCF'!B16/(1+$A9)^1+'Forecast &amp; DCF'!C16/(1+$A9)^2+'Forecast &amp; DCF'!D16/(1+$A9)^3+'Forecast &amp; DCF'!E16/(1+$A9)^4+'Forecast &amp; DCF'!F16/(1+$A9)^5+('Forecast &amp; DCF'!F16*(1+B$5)/($A9-B$5))/(1+$A9)^5</x:f>
        <x:v>155.4387128440532</x:v>
      </x:c>
      <x:c r="C9" s="81" t="n">
        <x:f>'Forecast &amp; DCF'!B16/(1+$A9)^1+'Forecast &amp; DCF'!C16/(1+$A9)^2+'Forecast &amp; DCF'!D16/(1+$A9)^3+'Forecast &amp; DCF'!E16/(1+$A9)^4+'Forecast &amp; DCF'!F16/(1+$A9)^5+('Forecast &amp; DCF'!F16*(1+C$5)/($A9-C$5))/(1+$A9)^5</x:f>
        <x:v>161.62995678202856</x:v>
      </x:c>
      <x:c r="D9" s="81" t="n">
        <x:f>'Forecast &amp; DCF'!B16/(1+$A9)^1+'Forecast &amp; DCF'!C16/(1+$A9)^2+'Forecast &amp; DCF'!D16/(1+$A9)^3+'Forecast &amp; DCF'!E16/(1+$A9)^4+'Forecast &amp; DCF'!F16/(1+$A9)^5+('Forecast &amp; DCF'!F16*(1+D$5)/($A9-D$5))/(1+$A9)^5</x:f>
        <x:v>168.5287714557725</x:v>
      </x:c>
      <x:c r="E9" s="81" t="n">
        <x:f>'Forecast &amp; DCF'!B16/(1+$A9)^1+'Forecast &amp; DCF'!C16/(1+$A9)^2+'Forecast &amp; DCF'!D16/(1+$A9)^3+'Forecast &amp; DCF'!E16/(1+$A9)^4+'Forecast &amp; DCF'!F16/(1+$A9)^5+('Forecast &amp; DCF'!F16*(1+E$5)/($A9-E$5))/(1+$A9)^5</x:f>
        <x:v>176.26380608997022</x:v>
      </x:c>
      <x:c r="F9" s="81" t="n">
        <x:f>'Forecast &amp; DCF'!B16/(1+$A9)^1+'Forecast &amp; DCF'!C16/(1+$A9)^2+'Forecast &amp; DCF'!D16/(1+$A9)^3+'Forecast &amp; DCF'!E16/(1+$A9)^4+'Forecast &amp; DCF'!F16/(1+$A9)^5+('Forecast &amp; DCF'!F16*(1+F$5)/($A9-F$5))/(1+$A9)^5</x:f>
        <x:v>184.99690970922575</x:v>
      </x:c>
    </x:row>
    <x:row r="10">
      <x:c r="A10" s="102" t="n">
        <x:v>0.12</x:v>
      </x:c>
      <x:c r="B10" s="81" t="n">
        <x:f>'Forecast &amp; DCF'!B16/(1+$A10)^1+'Forecast &amp; DCF'!C16/(1+$A10)^2+'Forecast &amp; DCF'!D16/(1+$A10)^3+'Forecast &amp; DCF'!E16/(1+$A10)^4+'Forecast &amp; DCF'!F16/(1+$A10)^5+('Forecast &amp; DCF'!F16*(1+B$5)/($A10-B$5))/(1+$A10)^5</x:f>
        <x:v>143.75088445686484</x:v>
      </x:c>
      <x:c r="C10" s="81" t="n">
        <x:f>'Forecast &amp; DCF'!B16/(1+$A10)^1+'Forecast &amp; DCF'!C16/(1+$A10)^2+'Forecast &amp; DCF'!D16/(1+$A10)^3+'Forecast &amp; DCF'!E16/(1+$A10)^4+'Forecast &amp; DCF'!F16/(1+$A10)^5+('Forecast &amp; DCF'!F16*(1+C$5)/($A10-C$5))/(1+$A10)^5</x:f>
        <x:v>148.92770312657603</x:v>
      </x:c>
      <x:c r="D10" s="81" t="n">
        <x:f>'Forecast &amp; DCF'!B16/(1+$A10)^1+'Forecast &amp; DCF'!C16/(1+$A10)^2+'Forecast &amp; DCF'!D16/(1+$A10)^3+'Forecast &amp; DCF'!E16/(1+$A10)^4+'Forecast &amp; DCF'!F16/(1+$A10)^5+('Forecast &amp; DCF'!F16*(1+D$5)/($A10-D$5))/(1+$A10)^5</x:f>
        <x:v>154.64945007730944</x:v>
      </x:c>
      <x:c r="E10" s="81" t="n">
        <x:f>'Forecast &amp; DCF'!B16/(1+$A10)^1+'Forecast &amp; DCF'!C16/(1+$A10)^2+'Forecast &amp; DCF'!D16/(1+$A10)^3+'Forecast &amp; DCF'!E16/(1+$A10)^4+'Forecast &amp; DCF'!F16/(1+$A10)^5+('Forecast &amp; DCF'!F16*(1+E$5)/($A10-E$5))/(1+$A10)^5</x:f>
        <x:v>161.00694668923546</x:v>
      </x:c>
      <x:c r="F10" s="81" t="n">
        <x:f>'Forecast &amp; DCF'!B16/(1+$A10)^1+'Forecast &amp; DCF'!C16/(1+$A10)^2+'Forecast &amp; DCF'!D16/(1+$A10)^3+'Forecast &amp; DCF'!E16/(1+$A10)^4+'Forecast &amp; DCF'!F16/(1+$A10)^5+('Forecast &amp; DCF'!F16*(1+F$5)/($A10-F$5))/(1+$A10)^5</x:f>
        <x:v>168.1123840790351</x:v>
      </x:c>
    </x:row>
    <x:row r="12">
      <x:c r="A12" s="111" t="str">
        <x:v>Interpretation: higher terminal growth and lower WACC increase enterprise value. Replace the central assumptions with a supportable range and review terminal-value contribution.</x:v>
      </x:c>
      <x:c r="B12" s="111"/>
      <x:c r="C12" s="111"/>
      <x:c r="D12" s="111"/>
      <x:c r="E12" s="111"/>
      <x:c r="F12" s="111"/>
    </x:row>
    <x:row r="13">
      <x:c r="A13" s="111"/>
      <x:c r="B13" s="111"/>
      <x:c r="C13" s="111"/>
      <x:c r="D13" s="111"/>
      <x:c r="E13" s="111"/>
      <x:c r="F13" s="111"/>
    </x:row>
  </x:sheetData>
  <x:mergeCells>
    <x:mergeCell ref="A1:G1"/>
    <x:mergeCell ref="A2:G2"/>
    <x:mergeCell ref="A12:F13"/>
  </x:mergeCells>
  <x:conditionalFormatting sqref="B6:F10">
    <x:cfRule type="colorScale" priority="1">
      <x:colorScale>
        <x:cfvo type="min"/>
        <x:cfvo type="percentile" val="50"/>
        <x:cfvo type="max"/>
        <x:color rgb="FFF8696B"/>
        <x:color rgb="FFFFEB84"/>
        <x:color rgb="FF63BE7B"/>
      </x:colorScale>
    </x:cfRule>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36" hidden="0" customWidth="1"/>
    <x:col min="2" max="2" width="16" hidden="0" customWidth="1"/>
    <x:col min="3" max="3" width="16" hidden="0" customWidth="1"/>
    <x:col min="4" max="4" width="16" hidden="0" customWidth="1"/>
    <x:col min="5" max="5" width="14" hidden="0" customWidth="1"/>
    <x:col min="6" max="6" width="14" hidden="0" customWidth="1"/>
    <x:col min="7" max="7" width="48" hidden="0" customWidth="1"/>
  </x:cols>
  <x:sheetData>
    <x:row r="1" ht="30" customHeight="1">
      <x:c r="A1" s="4" t="str">
        <x:v>Business Valuation Model Checks</x:v>
      </x:c>
      <x:c r="B1" s="4"/>
      <x:c r="C1" s="4"/>
      <x:c r="D1" s="4"/>
      <x:c r="E1" s="4"/>
      <x:c r="F1" s="4"/>
      <x:c r="G1" s="4"/>
    </x:row>
    <x:row r="2" ht="30" customHeight="1">
      <x:c r="A2" s="7" t="str">
        <x:v>All checks should show OK before results are used.</x:v>
      </x:c>
      <x:c r="B2" s="7"/>
      <x:c r="C2" s="7"/>
      <x:c r="D2" s="7"/>
      <x:c r="E2" s="7"/>
      <x:c r="F2" s="7"/>
      <x:c r="G2" s="7"/>
    </x:row>
    <x:row r="4">
      <x:c r="A4" s="25" t="str">
        <x:v>Check</x:v>
      </x:c>
      <x:c r="B4" s="41" t="str">
        <x:v>Actual</x:v>
      </x:c>
      <x:c r="C4" s="41" t="str">
        <x:v>Expected</x:v>
      </x:c>
      <x:c r="D4" s="41" t="str">
        <x:v>Difference</x:v>
      </x:c>
      <x:c r="E4" s="41" t="str">
        <x:v>Tolerance</x:v>
      </x:c>
      <x:c r="F4" s="41" t="str">
        <x:v>Status</x:v>
      </x:c>
      <x:c r="G4" s="26" t="str">
        <x:v>Fix / review note</x:v>
      </x:c>
    </x:row>
    <x:row r="5">
      <x:c r="A5" s="36" t="str">
        <x:v>FCF formula tie-out — 2026E</x:v>
      </x:c>
      <x:c r="B5" s="112" t="n">
        <x:f>'Forecast &amp; DCF'!B16</x:f>
        <x:v>10.92</x:v>
      </x:c>
      <x:c r="C5" s="112" t="n">
        <x:f>SUM('Forecast &amp; DCF'!B12:B15)</x:f>
        <x:v>10.92</x:v>
      </x:c>
      <x:c r="D5" s="112" t="n">
        <x:f>B5-C5</x:f>
        <x:v>0</x:v>
      </x:c>
      <x:c r="E5" s="112" t="n">
        <x:v>0.001</x:v>
      </x:c>
      <x:c r="F5" s="36" t="str">
        <x:f>IF(ABS(D5)&lt;=E5,"OK","REVIEW")</x:f>
        <x:v>OK</x:v>
      </x:c>
      <x:c r="G5" s="36" t="str">
        <x:v>Review the 2026E free-cash-flow build.</x:v>
      </x:c>
    </x:row>
    <x:row r="6">
      <x:c r="A6" s="36" t="str">
        <x:v>WACC exceeds terminal growth</x:v>
      </x:c>
      <x:c r="B6" s="112" t="n">
        <x:f>'Inputs'!B24-'Inputs'!B25</x:f>
        <x:v>0.07999999999999999</x:v>
      </x:c>
      <x:c r="C6" s="112" t="n">
        <x:v>0</x:v>
      </x:c>
      <x:c r="D6" s="112" t="n">
        <x:f>B6-C6</x:f>
        <x:v>0.07999999999999999</x:v>
      </x:c>
      <x:c r="E6" s="112" t="n">
        <x:v>0</x:v>
      </x:c>
      <x:c r="F6" s="36" t="str">
        <x:f>IF(B6&gt;0,"OK","REVIEW")</x:f>
        <x:v>OK</x:v>
      </x:c>
      <x:c r="G6" s="36" t="str">
        <x:v>WACC must be greater than terminal growth.</x:v>
      </x:c>
    </x:row>
    <x:row r="7">
      <x:c r="A7" s="36" t="str">
        <x:v>DCF equity bridge</x:v>
      </x:c>
      <x:c r="B7" s="112" t="n">
        <x:f>'Forecast &amp; DCF'!B28</x:f>
        <x:v>165.02752452239088</x:v>
      </x:c>
      <x:c r="C7" s="112" t="n">
        <x:f>'Forecast &amp; DCF'!B26-'Inputs'!B26</x:f>
        <x:v>165.02752452239088</x:v>
      </x:c>
      <x:c r="D7" s="112" t="n">
        <x:f>B7-C7</x:f>
        <x:v>0</x:v>
      </x:c>
      <x:c r="E7" s="112" t="n">
        <x:v>0.001</x:v>
      </x:c>
      <x:c r="F7" s="36" t="str">
        <x:f>IF(ABS(D7)&lt;=E7,"OK","REVIEW")</x:f>
        <x:v>OK</x:v>
      </x:c>
      <x:c r="G7" s="36" t="str">
        <x:v>Equity value must equal enterprise value less net debt.</x:v>
      </x:c>
    </x:row>
    <x:row r="8">
      <x:c r="A8" s="36" t="str">
        <x:v>Per-share value is positive</x:v>
      </x:c>
      <x:c r="B8" s="112" t="n">
        <x:f>'Valuation Summary'!B16</x:f>
        <x:v>18.839679797548115</x:v>
      </x:c>
      <x:c r="C8" s="112" t="n">
        <x:v>0</x:v>
      </x:c>
      <x:c r="D8" s="112" t="n">
        <x:f>B8-C8</x:f>
        <x:v>18.839679797548115</x:v>
      </x:c>
      <x:c r="E8" s="112" t="n">
        <x:v>0</x:v>
      </x:c>
      <x:c r="F8" s="36" t="str">
        <x:f>IF(B8&gt;0,"OK","REVIEW")</x:f>
        <x:v>OK</x:v>
      </x:c>
      <x:c r="G8" s="36" t="str">
        <x:v>Review shares and equity value.</x:v>
      </x:c>
    </x:row>
    <x:row r="9">
      <x:c r="A9" s="36" t="str">
        <x:v>Valuation range ordered</x:v>
      </x:c>
      <x:c r="B9" s="112" t="n">
        <x:f>'Valuation Summary'!B13-'Valuation Summary'!B12</x:f>
        <x:v>46.738546906180545</x:v>
      </x:c>
      <x:c r="C9" s="112" t="n">
        <x:v>0</x:v>
      </x:c>
      <x:c r="D9" s="112" t="n">
        <x:f>B9-C9</x:f>
        <x:v>46.738546906180545</x:v>
      </x:c>
      <x:c r="E9" s="112" t="n">
        <x:v>0</x:v>
      </x:c>
      <x:c r="F9" s="36" t="str">
        <x:f>IF(B9&gt;=0,"OK","REVIEW")</x:f>
        <x:v>OK</x:v>
      </x:c>
      <x:c r="G9" s="36" t="str">
        <x:v>Low value must not exceed high value.</x:v>
      </x:c>
    </x:row>
    <x:row r="10">
      <x:c r="A10" s="113" t="str">
        <x:v>Overall model status</x:v>
      </x:c>
      <x:c r="B10" s="113"/>
      <x:c r="C10" s="113"/>
      <x:c r="D10" s="113"/>
      <x:c r="E10" s="113"/>
      <x:c r="F10" s="113" t="str">
        <x:f>IF(COUNTIF(F5:F9,"REVIEW")=0,"OK","REVIEW")</x:f>
        <x:v>OK</x:v>
      </x:c>
      <x:c r="G10" s="113"/>
    </x:row>
  </x:sheetData>
  <x:mergeCells>
    <x:mergeCell ref="A1:G1"/>
    <x:mergeCell ref="A2:G2"/>
  </x:mergeCells>
  <x:conditionalFormatting sqref="F5:F10">
    <x:cfRule type="containsText" dxfId="0" priority="1" operator="containsText" text="OK"/>
    <x:cfRule type="containsText" dxfId="1" priority="2" operator="containsText" text="REVIEW"/>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4" hidden="0" customWidth="1"/>
    <x:col min="2" max="2" width="34" hidden="0" customWidth="1"/>
    <x:col min="3" max="3" width="68" hidden="0" customWidth="1"/>
    <x:col min="4" max="4" width="62" hidden="0" customWidth="1"/>
    <x:col min="5" max="5" width="4" hidden="0" customWidth="1"/>
    <x:col min="6" max="6" width="4" hidden="0" customWidth="1"/>
  </x:cols>
  <x:sheetData>
    <x:row r="1" ht="30" customHeight="1">
      <x:c r="A1" s="4" t="str">
        <x:v>Sources, Conventions &amp; Limitations</x:v>
      </x:c>
      <x:c r="B1" s="4"/>
      <x:c r="C1" s="4"/>
      <x:c r="D1" s="4"/>
      <x:c r="E1" s="4"/>
      <x:c r="F1" s="4"/>
    </x:row>
    <x:row r="2" ht="30" customHeight="1">
      <x:c r="A2" s="7" t="str">
        <x:v>The template demonstrates mechanics; users must support assumptions with current market evidence and professional judgment.</x:v>
      </x:c>
      <x:c r="B2" s="7"/>
      <x:c r="C2" s="7"/>
      <x:c r="D2" s="7"/>
      <x:c r="E2" s="7"/>
      <x:c r="F2" s="7"/>
    </x:row>
    <x:row r="4">
      <x:c r="A4" s="25" t="str">
        <x:v>Topic</x:v>
      </x:c>
      <x:c r="B4" s="41" t="str">
        <x:v>Reference</x:v>
      </x:c>
      <x:c r="C4" s="41" t="str">
        <x:v>URL</x:v>
      </x:c>
      <x:c r="D4" s="26" t="str">
        <x:v>Template note</x:v>
      </x:c>
    </x:row>
    <x:row r="5">
      <x:c r="A5" s="36" t="str">
        <x:v>Fair value</x:v>
      </x:c>
      <x:c r="B5" s="36" t="str">
        <x:v>IFRS 13 Fair Value Measurement</x:v>
      </x:c>
      <x:c r="C5" s="36" t="str">
        <x:v>https://www.ifrs.org/issued-standards/list-of-standards/ifrs-13-fair-value-measurement/</x:v>
      </x:c>
      <x:c r="D5" s="36" t="str">
        <x:v>Framework for market-participant fair-value measurement.</x:v>
      </x:c>
    </x:row>
    <x:row r="6">
      <x:c r="A6" s="36" t="str">
        <x:v>Valuation principles</x:v>
      </x:c>
      <x:c r="B6" s="36" t="str">
        <x:v>IVS Standards</x:v>
      </x:c>
      <x:c r="C6" s="36" t="str">
        <x:v>https://www.ivsc.org/standards/</x:v>
      </x:c>
      <x:c r="D6" s="36" t="str">
        <x:v>Professional valuation principles and standards.</x:v>
      </x:c>
    </x:row>
    <x:row r="7">
      <x:c r="A7" s="36" t="str">
        <x:v>DCF</x:v>
      </x:c>
      <x:c r="B7" s="36" t="str">
        <x:v>Income approach</x:v>
      </x:c>
      <x:c r="C7" s="36" t="str"/>
      <x:c r="D7" s="36" t="str">
        <x:v>Forecast unlevered FCF and discount using WACC; terminal value uses Gordon growth.</x:v>
      </x:c>
    </x:row>
    <x:row r="8">
      <x:c r="A8" s="36" t="str">
        <x:v>Comparables</x:v>
      </x:c>
      <x:c r="B8" s="36" t="str">
        <x:v>Market approach</x:v>
      </x:c>
      <x:c r="C8" s="36" t="str"/>
      <x:c r="D8" s="36" t="str">
        <x:v>Replace illustrative peers and transactions with relevant, current evidence.</x:v>
      </x:c>
    </x:row>
    <x:row r="9">
      <x:c r="A9" s="36" t="str">
        <x:v>Currency</x:v>
      </x:c>
      <x:c r="B9" s="36" t="str">
        <x:v>USD millions</x:v>
      </x:c>
      <x:c r="C9" s="36" t="str"/>
      <x:c r="D9" s="36" t="str">
        <x:v>All illustrative amounts are USD millions except per-share values.</x:v>
      </x:c>
    </x:row>
    <x:row r="10">
      <x:c r="A10" s="36" t="str">
        <x:v>Privacy</x:v>
      </x:c>
      <x:c r="B10" s="36" t="str">
        <x:v>Anonymized public demonstration</x:v>
      </x:c>
      <x:c r="C10" s="36" t="str"/>
      <x:c r="D10" s="36" t="str">
        <x:v>The example is fictional and does not reproduce client data or exact pricing.</x:v>
      </x:c>
    </x:row>
  </x:sheetData>
  <x:mergeCells>
    <x:mergeCell ref="A1:F1"/>
    <x:mergeCell ref="A2:F2"/>
  </x:mergeCells>
  <x:pageMargins left="0.7" right="0.7" top="0.75" bottom="0.75" header="0.3" footer="0.3"/>
</x:worksheet>
</file>